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comments3.xml" ContentType="application/vnd.openxmlformats-officedocument.spreadsheetml.comments+xml"/>
  <Override PartName="/xl/drawings/drawing6.xml" ContentType="application/vnd.openxmlformats-officedocument.drawing+xml"/>
  <Override PartName="/xl/comments4.xml" ContentType="application/vnd.openxmlformats-officedocument.spreadsheetml.comments+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Override PartName="/xl/commentsmeta0" ContentType="application/binary"/>
  <Override PartName="/xl/commentsmeta1" ContentType="application/binary"/>
  <Override PartName="/xl/commentsmeta2" ContentType="application/binary"/>
  <Override PartName="/xl/commentsmeta3" ContentType="application/binary"/>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Alejandra\Desktop\SCRD\Riesgos\2026\"/>
    </mc:Choice>
  </mc:AlternateContent>
  <bookViews>
    <workbookView xWindow="0" yWindow="0" windowWidth="20490" windowHeight="7200"/>
  </bookViews>
  <sheets>
    <sheet name="Contexto" sheetId="1" r:id="rId1"/>
    <sheet name="Identificación RG-RF-RLA-FT" sheetId="2" r:id="rId2"/>
    <sheet name="MR G-F-LA" sheetId="3" r:id="rId3"/>
    <sheet name="MR_Corrup1" sheetId="4" r:id="rId4"/>
    <sheet name="MR_Corrup2" sheetId="5" r:id="rId5"/>
    <sheet name="MR_Corrup3" sheetId="6" r:id="rId6"/>
    <sheet name="Tablas_GS" sheetId="7" state="hidden" r:id="rId7"/>
    <sheet name="Listas" sheetId="8" state="hidden" r:id="rId8"/>
  </sheets>
  <externalReferences>
    <externalReference r:id="rId9"/>
    <externalReference r:id="rId10"/>
  </externalReferences>
  <definedNames>
    <definedName name="Activos" localSheetId="0">#REF!</definedName>
    <definedName name="Activos" localSheetId="1">#REF!</definedName>
    <definedName name="Activos" localSheetId="2">#REF!</definedName>
    <definedName name="Activos">#REF!</definedName>
    <definedName name="Amenazas" localSheetId="0">#REF!</definedName>
    <definedName name="Amenazas" localSheetId="1">#REF!</definedName>
    <definedName name="Amenazas" localSheetId="2">#REF!</definedName>
    <definedName name="Amenazas">#REF!</definedName>
    <definedName name="Atributos">[1]CriteriosEvaluacion!$E$25:$E$26</definedName>
    <definedName name="CR" localSheetId="0">#REF!</definedName>
    <definedName name="CR" localSheetId="1">#REF!</definedName>
    <definedName name="CR" localSheetId="7">#REF!</definedName>
    <definedName name="CR" localSheetId="2">#REF!</definedName>
    <definedName name="CR" localSheetId="6">#REF!</definedName>
    <definedName name="CR">#REF!</definedName>
    <definedName name="CRITICIDAD" localSheetId="0">#REF!</definedName>
    <definedName name="CRITICIDAD" localSheetId="1">#REF!</definedName>
    <definedName name="CRITICIDAD" localSheetId="2">#REF!</definedName>
    <definedName name="CRITICIDAD">#REF!</definedName>
    <definedName name="CriticidadResidual" localSheetId="0">'[2]Matriz de Riesgos'!#REF!</definedName>
    <definedName name="CriticidadResidual" localSheetId="1">'[2]Matriz de Riesgos'!#REF!</definedName>
    <definedName name="CriticidadResidual" localSheetId="2">'[2]Matriz de Riesgos'!#REF!</definedName>
    <definedName name="CriticidadResidual">'[2]Matriz de Riesgos'!#REF!</definedName>
    <definedName name="CriticidadRiesgo" localSheetId="0">#REF!</definedName>
    <definedName name="CriticidadRiesgo" localSheetId="1">#REF!</definedName>
    <definedName name="CriticidadRiesgo" localSheetId="7">#REF!</definedName>
    <definedName name="CriticidadRiesgo" localSheetId="2">#REF!</definedName>
    <definedName name="CriticidadRiesgo" localSheetId="6">#REF!</definedName>
    <definedName name="CriticidadRiesgo">#REF!</definedName>
    <definedName name="Impactos">'[1]Consecuencias(Impacto)'!$B$1:$F$1</definedName>
    <definedName name="Matriz" localSheetId="0">#REF!</definedName>
    <definedName name="Matriz" localSheetId="1">#REF!</definedName>
    <definedName name="Matriz" localSheetId="7">#REF!</definedName>
    <definedName name="Matriz" localSheetId="2">#REF!</definedName>
    <definedName name="Matriz" localSheetId="6">#REF!</definedName>
    <definedName name="Matriz">#REF!</definedName>
    <definedName name="NAR" localSheetId="0">#REF!</definedName>
    <definedName name="NAR" localSheetId="1">#REF!</definedName>
    <definedName name="NAR" localSheetId="2">#REF!</definedName>
    <definedName name="NAR">#REF!</definedName>
    <definedName name="Privilegios">[1]CriteriosEvaluacion!$A$45:$A$49</definedName>
    <definedName name="RiesgosBrutos" localSheetId="0">'[2]Matriz de Riesgos'!#REF!</definedName>
    <definedName name="RiesgosBrutos" localSheetId="1">'[2]Matriz de Riesgos'!#REF!</definedName>
    <definedName name="RiesgosBrutos" localSheetId="7">'[2]Matriz de Riesgos'!#REF!</definedName>
    <definedName name="RiesgosBrutos" localSheetId="2">'[2]Matriz de Riesgos'!#REF!</definedName>
    <definedName name="RiesgosBrutos" localSheetId="6">'[2]Matriz de Riesgos'!#REF!</definedName>
    <definedName name="RiesgosBrutos">'[2]Matriz de Riesgos'!#REF!</definedName>
    <definedName name="RIESGOTODOS" localSheetId="0">#REF!</definedName>
    <definedName name="RIESGOTODOS" localSheetId="1">#REF!</definedName>
    <definedName name="RIESGOTODOS" localSheetId="7">#REF!</definedName>
    <definedName name="RIESGOTODOS" localSheetId="2">#REF!</definedName>
    <definedName name="RIESGOTODOS" localSheetId="6">#REF!</definedName>
    <definedName name="RIESGOTODOS">#REF!</definedName>
    <definedName name="TipoActivo">[1]TipologiaActivos!$A$4:$A$9</definedName>
    <definedName name="TOTACTIVOS" localSheetId="0">#REF!</definedName>
    <definedName name="TOTACTIVOS" localSheetId="1">#REF!</definedName>
    <definedName name="TOTACTIVOS" localSheetId="7">#REF!</definedName>
    <definedName name="TOTACTIVOS" localSheetId="2">#REF!</definedName>
    <definedName name="TOTACTIVOS" localSheetId="6">#REF!</definedName>
    <definedName name="TOTACTIVOS">#REF!</definedName>
    <definedName name="TotalActivos" localSheetId="0">#REF!</definedName>
    <definedName name="TotalActivos" localSheetId="1">#REF!</definedName>
    <definedName name="TotalActivos" localSheetId="2">#REF!</definedName>
    <definedName name="TotalActivos">#REF!</definedName>
    <definedName name="ValCorp">[1]CriteriosEvaluacion!$A$14:$E$14</definedName>
    <definedName name="ValoracionAct." localSheetId="0">#REF!</definedName>
    <definedName name="ValoracionAct." localSheetId="1">#REF!</definedName>
    <definedName name="ValoracionAct." localSheetId="7">#REF!</definedName>
    <definedName name="ValoracionAct." localSheetId="2">#REF!</definedName>
    <definedName name="ValoracionAct." localSheetId="6">#REF!</definedName>
    <definedName name="ValoracionAct.">#REF!</definedName>
    <definedName name="ValoresActivos" localSheetId="0">#REF!</definedName>
    <definedName name="ValoresActivos" localSheetId="1">#REF!</definedName>
    <definedName name="ValoresActivos" localSheetId="2">#REF!</definedName>
    <definedName name="ValoresActivos">#REF!</definedName>
    <definedName name="Vulnerabilidades" localSheetId="0">#REF!</definedName>
    <definedName name="Vulnerabilidades" localSheetId="1">#REF!</definedName>
    <definedName name="Vulnerabilidades" localSheetId="2">#REF!</definedName>
    <definedName name="Vulnerabilidades">#REF!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14" roundtripDataChecksum="N8Db95ySPL0es1IZl+u3ngnIclrSfHPYGUW3g2yTByc="/>
    </ext>
  </extLst>
</workbook>
</file>

<file path=xl/calcChain.xml><?xml version="1.0" encoding="utf-8"?>
<calcChain xmlns="http://schemas.openxmlformats.org/spreadsheetml/2006/main">
  <c r="T26" i="7" l="1"/>
  <c r="S26" i="7"/>
  <c r="R26" i="7"/>
  <c r="Q26" i="7"/>
  <c r="P26" i="7"/>
  <c r="S25" i="7"/>
  <c r="R25" i="7"/>
  <c r="Q25" i="7"/>
  <c r="P25" i="7"/>
  <c r="H15" i="6"/>
  <c r="G15" i="6"/>
  <c r="F15" i="6"/>
  <c r="E15" i="6"/>
  <c r="D15" i="6"/>
  <c r="H14" i="6"/>
  <c r="G14" i="6"/>
  <c r="F14" i="6"/>
  <c r="E14" i="6"/>
  <c r="D14" i="6"/>
  <c r="H13" i="6"/>
  <c r="G13" i="6"/>
  <c r="F13" i="6"/>
  <c r="E13" i="6"/>
  <c r="D13" i="6"/>
  <c r="J12" i="6"/>
  <c r="O12" i="6" s="1"/>
  <c r="H12" i="6"/>
  <c r="G12" i="6"/>
  <c r="F12" i="6"/>
  <c r="E12" i="6"/>
  <c r="D12" i="6"/>
  <c r="H11" i="6"/>
  <c r="G11" i="6"/>
  <c r="F11" i="6"/>
  <c r="E11" i="6"/>
  <c r="D11" i="6"/>
  <c r="C11" i="6"/>
  <c r="B11" i="6"/>
  <c r="A11" i="6"/>
  <c r="U3" i="6"/>
  <c r="U2" i="6"/>
  <c r="CJ111" i="5"/>
  <c r="CI111" i="5"/>
  <c r="CJ110" i="5"/>
  <c r="CI110" i="5"/>
  <c r="CJ109" i="5"/>
  <c r="CI109" i="5"/>
  <c r="CJ108" i="5"/>
  <c r="CI108" i="5"/>
  <c r="CJ107" i="5"/>
  <c r="CI107" i="5"/>
  <c r="CJ106" i="5"/>
  <c r="CI106" i="5"/>
  <c r="CJ105" i="5"/>
  <c r="CI105" i="5"/>
  <c r="CJ104" i="5"/>
  <c r="CI104" i="5"/>
  <c r="CJ103" i="5"/>
  <c r="CI103" i="5"/>
  <c r="CJ102" i="5"/>
  <c r="CI102" i="5"/>
  <c r="CJ101" i="5"/>
  <c r="CI101" i="5"/>
  <c r="CJ100" i="5"/>
  <c r="CI100" i="5"/>
  <c r="CJ99" i="5"/>
  <c r="CI99" i="5"/>
  <c r="CJ98" i="5"/>
  <c r="CI98" i="5"/>
  <c r="CJ97" i="5"/>
  <c r="CI97" i="5"/>
  <c r="CJ96" i="5"/>
  <c r="CI96" i="5"/>
  <c r="CJ95" i="5"/>
  <c r="CI95" i="5"/>
  <c r="CJ94" i="5"/>
  <c r="CI94" i="5"/>
  <c r="CJ93" i="5"/>
  <c r="CI93" i="5"/>
  <c r="CJ92" i="5"/>
  <c r="CI92" i="5"/>
  <c r="CJ91" i="5"/>
  <c r="CI91" i="5"/>
  <c r="CJ90" i="5"/>
  <c r="CI90" i="5"/>
  <c r="CJ89" i="5"/>
  <c r="CI89" i="5"/>
  <c r="CJ88" i="5"/>
  <c r="CI88" i="5"/>
  <c r="CJ87" i="5"/>
  <c r="CI87" i="5"/>
  <c r="CJ86" i="5"/>
  <c r="CI86" i="5"/>
  <c r="CJ85" i="5"/>
  <c r="CI85" i="5"/>
  <c r="CJ84" i="5"/>
  <c r="CI84" i="5"/>
  <c r="CJ83" i="5"/>
  <c r="CI83" i="5"/>
  <c r="CJ82" i="5"/>
  <c r="CI82" i="5"/>
  <c r="CJ81" i="5"/>
  <c r="CI81" i="5"/>
  <c r="CJ80" i="5"/>
  <c r="CI80" i="5"/>
  <c r="CJ79" i="5"/>
  <c r="CI79" i="5"/>
  <c r="CJ78" i="5"/>
  <c r="CI78" i="5"/>
  <c r="CJ77" i="5"/>
  <c r="CI77" i="5"/>
  <c r="H71" i="5"/>
  <c r="D71" i="5"/>
  <c r="I15" i="6" s="1"/>
  <c r="C71" i="5"/>
  <c r="B71" i="5"/>
  <c r="H70" i="5"/>
  <c r="D70" i="5"/>
  <c r="I14" i="6" s="1"/>
  <c r="C70" i="5"/>
  <c r="H69" i="5"/>
  <c r="D69" i="5"/>
  <c r="I13" i="6" s="1"/>
  <c r="C69" i="5"/>
  <c r="B69" i="5"/>
  <c r="H68" i="5"/>
  <c r="D68" i="5"/>
  <c r="I12" i="6" s="1"/>
  <c r="C68" i="5"/>
  <c r="H67" i="5"/>
  <c r="D67" i="5"/>
  <c r="I11" i="6" s="1"/>
  <c r="C67" i="5"/>
  <c r="B67" i="5"/>
  <c r="O62" i="5"/>
  <c r="Q62" i="5" s="1"/>
  <c r="S62" i="5" s="1"/>
  <c r="N62" i="5"/>
  <c r="N61" i="5"/>
  <c r="O61" i="5" s="1"/>
  <c r="Q61" i="5" s="1"/>
  <c r="N60" i="5"/>
  <c r="O60" i="5" s="1"/>
  <c r="Q60" i="5" s="1"/>
  <c r="S60" i="5" s="1"/>
  <c r="N59" i="5"/>
  <c r="O59" i="5" s="1"/>
  <c r="Q59" i="5" s="1"/>
  <c r="Q58" i="5"/>
  <c r="O58" i="5"/>
  <c r="N58" i="5"/>
  <c r="O57" i="5"/>
  <c r="Q57" i="5" s="1"/>
  <c r="N57" i="5"/>
  <c r="C53" i="5"/>
  <c r="S51" i="5"/>
  <c r="Q51" i="5"/>
  <c r="R51" i="5" s="1"/>
  <c r="O51" i="5"/>
  <c r="N51" i="5"/>
  <c r="S50" i="5"/>
  <c r="R50" i="5"/>
  <c r="O50" i="5"/>
  <c r="Q50" i="5" s="1"/>
  <c r="N50" i="5"/>
  <c r="N49" i="5"/>
  <c r="O49" i="5" s="1"/>
  <c r="Q49" i="5" s="1"/>
  <c r="O48" i="5"/>
  <c r="Q48" i="5" s="1"/>
  <c r="S48" i="5" s="1"/>
  <c r="N48" i="5"/>
  <c r="Q47" i="5"/>
  <c r="S47" i="5" s="1"/>
  <c r="N47" i="5"/>
  <c r="O47" i="5" s="1"/>
  <c r="O46" i="5"/>
  <c r="Q46" i="5" s="1"/>
  <c r="N46" i="5"/>
  <c r="C42" i="5"/>
  <c r="N40" i="5"/>
  <c r="O40" i="5" s="1"/>
  <c r="Q40" i="5" s="1"/>
  <c r="N39" i="5"/>
  <c r="O39" i="5" s="1"/>
  <c r="Q39" i="5" s="1"/>
  <c r="O38" i="5"/>
  <c r="Q38" i="5" s="1"/>
  <c r="N38" i="5"/>
  <c r="S37" i="5"/>
  <c r="Q37" i="5"/>
  <c r="R37" i="5" s="1"/>
  <c r="O37" i="5"/>
  <c r="N37" i="5"/>
  <c r="O36" i="5"/>
  <c r="Q36" i="5" s="1"/>
  <c r="S36" i="5" s="1"/>
  <c r="N36" i="5"/>
  <c r="R35" i="5"/>
  <c r="Q35" i="5"/>
  <c r="S35" i="5" s="1"/>
  <c r="N35" i="5"/>
  <c r="O35" i="5" s="1"/>
  <c r="C31" i="5"/>
  <c r="N29" i="5"/>
  <c r="O29" i="5" s="1"/>
  <c r="Q29" i="5" s="1"/>
  <c r="R28" i="5"/>
  <c r="O28" i="5"/>
  <c r="Q28" i="5" s="1"/>
  <c r="S28" i="5" s="1"/>
  <c r="N28" i="5"/>
  <c r="N27" i="5"/>
  <c r="O27" i="5" s="1"/>
  <c r="Q27" i="5" s="1"/>
  <c r="N26" i="5"/>
  <c r="O26" i="5" s="1"/>
  <c r="Q26" i="5" s="1"/>
  <c r="S26" i="5" s="1"/>
  <c r="Q25" i="5"/>
  <c r="R25" i="5" s="1"/>
  <c r="N25" i="5"/>
  <c r="O25" i="5" s="1"/>
  <c r="O24" i="5"/>
  <c r="Q24" i="5" s="1"/>
  <c r="N24" i="5"/>
  <c r="C20" i="5"/>
  <c r="O18" i="5"/>
  <c r="Q18" i="5" s="1"/>
  <c r="N18" i="5"/>
  <c r="Q17" i="5"/>
  <c r="R17" i="5" s="1"/>
  <c r="O17" i="5"/>
  <c r="N17" i="5"/>
  <c r="O16" i="5"/>
  <c r="Q16" i="5" s="1"/>
  <c r="N16" i="5"/>
  <c r="N15" i="5"/>
  <c r="O15" i="5" s="1"/>
  <c r="Q15" i="5" s="1"/>
  <c r="O14" i="5"/>
  <c r="Q14" i="5" s="1"/>
  <c r="S14" i="5" s="1"/>
  <c r="N14" i="5"/>
  <c r="N13" i="5"/>
  <c r="O13" i="5" s="1"/>
  <c r="Q13" i="5" s="1"/>
  <c r="C9" i="5"/>
  <c r="T3" i="5"/>
  <c r="T2" i="5"/>
  <c r="J312" i="4"/>
  <c r="J311" i="4"/>
  <c r="J310" i="4"/>
  <c r="J309" i="4"/>
  <c r="J308" i="4"/>
  <c r="J307" i="4"/>
  <c r="J306" i="4"/>
  <c r="J305" i="4"/>
  <c r="J304" i="4"/>
  <c r="J303" i="4"/>
  <c r="J302" i="4"/>
  <c r="J301" i="4"/>
  <c r="J300" i="4"/>
  <c r="J299" i="4"/>
  <c r="J298" i="4"/>
  <c r="J297" i="4"/>
  <c r="J296" i="4"/>
  <c r="J295" i="4"/>
  <c r="J294" i="4"/>
  <c r="J293" i="4"/>
  <c r="J292" i="4"/>
  <c r="J291" i="4"/>
  <c r="J290" i="4"/>
  <c r="J289" i="4"/>
  <c r="J288" i="4"/>
  <c r="K48" i="4"/>
  <c r="K13" i="4" s="1"/>
  <c r="L13" i="4" s="1"/>
  <c r="M13" i="4" s="1"/>
  <c r="I48" i="4"/>
  <c r="L47" i="4"/>
  <c r="L48" i="4" s="1"/>
  <c r="K14" i="4" s="1"/>
  <c r="E71" i="5" s="1"/>
  <c r="J15" i="6" s="1"/>
  <c r="O15" i="6" s="1"/>
  <c r="K47" i="4"/>
  <c r="J47" i="4"/>
  <c r="J48" i="4" s="1"/>
  <c r="K12" i="4" s="1"/>
  <c r="I47" i="4"/>
  <c r="H47" i="4"/>
  <c r="H48" i="4" s="1"/>
  <c r="K10" i="4" s="1"/>
  <c r="L14" i="4"/>
  <c r="M14" i="4" s="1"/>
  <c r="C14" i="4"/>
  <c r="C15" i="6" s="1"/>
  <c r="C13" i="4"/>
  <c r="C12" i="4"/>
  <c r="C13" i="6" s="1"/>
  <c r="M11" i="4"/>
  <c r="L11" i="4"/>
  <c r="K11" i="4"/>
  <c r="E68" i="5" s="1"/>
  <c r="C11" i="4"/>
  <c r="C10" i="4"/>
  <c r="L3" i="4"/>
  <c r="L2" i="4"/>
  <c r="AO190" i="3"/>
  <c r="AN190" i="3"/>
  <c r="AL190" i="3"/>
  <c r="AJ190" i="3"/>
  <c r="AH190" i="3"/>
  <c r="AO189" i="3"/>
  <c r="AN189" i="3"/>
  <c r="AL189" i="3"/>
  <c r="AM189" i="3" s="1"/>
  <c r="AJ189" i="3"/>
  <c r="AH189" i="3"/>
  <c r="AE189" i="3"/>
  <c r="AL188" i="3"/>
  <c r="AJ188" i="3"/>
  <c r="AM188" i="3" s="1"/>
  <c r="AH188" i="3"/>
  <c r="AE188" i="3"/>
  <c r="AL187" i="3"/>
  <c r="AJ187" i="3"/>
  <c r="AM187" i="3" s="1"/>
  <c r="AH187" i="3"/>
  <c r="AE187" i="3"/>
  <c r="AO186" i="3"/>
  <c r="AL186" i="3"/>
  <c r="AJ186" i="3"/>
  <c r="AH186" i="3"/>
  <c r="AE186" i="3"/>
  <c r="AS185" i="3"/>
  <c r="AN185" i="3"/>
  <c r="AT185" i="3" s="1"/>
  <c r="AU185" i="3" s="1"/>
  <c r="AL185" i="3"/>
  <c r="AJ185" i="3"/>
  <c r="AM185" i="3" s="1"/>
  <c r="AH185" i="3"/>
  <c r="AE185" i="3"/>
  <c r="S185" i="3"/>
  <c r="Q185" i="3"/>
  <c r="U185" i="3" s="1"/>
  <c r="T185" i="3" s="1"/>
  <c r="V185" i="3" s="1"/>
  <c r="W185" i="3" s="1"/>
  <c r="AY185" i="3" s="1"/>
  <c r="O185" i="3"/>
  <c r="K185" i="3"/>
  <c r="I185" i="3"/>
  <c r="AL184" i="3"/>
  <c r="AJ184" i="3"/>
  <c r="AM184" i="3" s="1"/>
  <c r="AH184" i="3"/>
  <c r="AE184" i="3"/>
  <c r="AM183" i="3"/>
  <c r="AL183" i="3"/>
  <c r="AJ183" i="3"/>
  <c r="AH183" i="3"/>
  <c r="AE183" i="3"/>
  <c r="AO182" i="3"/>
  <c r="AN182" i="3"/>
  <c r="AL182" i="3"/>
  <c r="AJ182" i="3"/>
  <c r="AH182" i="3"/>
  <c r="AE182" i="3"/>
  <c r="AO181" i="3"/>
  <c r="AN181" i="3"/>
  <c r="AM181" i="3"/>
  <c r="AL181" i="3"/>
  <c r="AJ181" i="3"/>
  <c r="AH181" i="3"/>
  <c r="AE181" i="3"/>
  <c r="AO180" i="3"/>
  <c r="AN180" i="3"/>
  <c r="AM180" i="3"/>
  <c r="AL180" i="3"/>
  <c r="AJ180" i="3"/>
  <c r="AH180" i="3"/>
  <c r="AE180" i="3"/>
  <c r="AW179" i="3"/>
  <c r="AX179" i="3" s="1"/>
  <c r="AT179" i="3"/>
  <c r="AU179" i="3" s="1"/>
  <c r="AZ179" i="3" s="1"/>
  <c r="AS179" i="3"/>
  <c r="AO179" i="3"/>
  <c r="AN179" i="3"/>
  <c r="AL179" i="3"/>
  <c r="AJ179" i="3"/>
  <c r="AM179" i="3" s="1"/>
  <c r="AH179" i="3"/>
  <c r="AE179" i="3"/>
  <c r="U179" i="3"/>
  <c r="S179" i="3"/>
  <c r="Q179" i="3"/>
  <c r="O179" i="3"/>
  <c r="K179" i="3"/>
  <c r="I179" i="3"/>
  <c r="AN178" i="3"/>
  <c r="AM178" i="3"/>
  <c r="AL178" i="3"/>
  <c r="AJ178" i="3"/>
  <c r="AH178" i="3"/>
  <c r="AE178" i="3"/>
  <c r="AL177" i="3"/>
  <c r="AJ177" i="3"/>
  <c r="AM177" i="3" s="1"/>
  <c r="AH177" i="3"/>
  <c r="AO178" i="3" s="1"/>
  <c r="AE177" i="3"/>
  <c r="AL176" i="3"/>
  <c r="AJ176" i="3"/>
  <c r="AM176" i="3" s="1"/>
  <c r="AH176" i="3"/>
  <c r="AE176" i="3"/>
  <c r="AL175" i="3"/>
  <c r="AJ175" i="3"/>
  <c r="AM175" i="3" s="1"/>
  <c r="AH175" i="3"/>
  <c r="AE175" i="3"/>
  <c r="AO174" i="3"/>
  <c r="AM174" i="3"/>
  <c r="AL174" i="3"/>
  <c r="AJ174" i="3"/>
  <c r="AH174" i="3"/>
  <c r="AE174" i="3"/>
  <c r="AW173" i="3"/>
  <c r="AX173" i="3" s="1"/>
  <c r="AT173" i="3"/>
  <c r="AU173" i="3" s="1"/>
  <c r="AZ173" i="3" s="1"/>
  <c r="AS173" i="3"/>
  <c r="AO173" i="3"/>
  <c r="AN173" i="3"/>
  <c r="AL173" i="3"/>
  <c r="AJ173" i="3"/>
  <c r="AH173" i="3"/>
  <c r="AE173" i="3"/>
  <c r="U173" i="3"/>
  <c r="S173" i="3"/>
  <c r="Q173" i="3"/>
  <c r="O173" i="3"/>
  <c r="K173" i="3"/>
  <c r="I173" i="3"/>
  <c r="AO172" i="3"/>
  <c r="AN172" i="3"/>
  <c r="AL172" i="3"/>
  <c r="AJ172" i="3"/>
  <c r="AH172" i="3"/>
  <c r="AE172" i="3"/>
  <c r="AL171" i="3"/>
  <c r="AJ171" i="3"/>
  <c r="AM171" i="3" s="1"/>
  <c r="AH171" i="3"/>
  <c r="AE171" i="3"/>
  <c r="AL170" i="3"/>
  <c r="AM170" i="3" s="1"/>
  <c r="AJ170" i="3"/>
  <c r="AH170" i="3"/>
  <c r="AE170" i="3"/>
  <c r="AN169" i="3"/>
  <c r="AL169" i="3"/>
  <c r="AJ169" i="3"/>
  <c r="AM169" i="3" s="1"/>
  <c r="AH169" i="3"/>
  <c r="AE169" i="3"/>
  <c r="AL168" i="3"/>
  <c r="AM168" i="3" s="1"/>
  <c r="AJ168" i="3"/>
  <c r="AH168" i="3"/>
  <c r="AO169" i="3" s="1"/>
  <c r="AE168" i="3"/>
  <c r="AL167" i="3"/>
  <c r="AJ167" i="3"/>
  <c r="AM167" i="3" s="1"/>
  <c r="AH167" i="3"/>
  <c r="AE167" i="3"/>
  <c r="S167" i="3"/>
  <c r="Q167" i="3"/>
  <c r="O167" i="3"/>
  <c r="AS167" i="3" s="1"/>
  <c r="K167" i="3"/>
  <c r="I167" i="3"/>
  <c r="AL166" i="3"/>
  <c r="AJ166" i="3"/>
  <c r="AM166" i="3" s="1"/>
  <c r="AH166" i="3"/>
  <c r="AO166" i="3" s="1"/>
  <c r="AE166" i="3"/>
  <c r="AL165" i="3"/>
  <c r="AJ165" i="3"/>
  <c r="AM165" i="3" s="1"/>
  <c r="AH165" i="3"/>
  <c r="AE165" i="3"/>
  <c r="AO164" i="3"/>
  <c r="AM164" i="3"/>
  <c r="AL164" i="3"/>
  <c r="AJ164" i="3"/>
  <c r="AH164" i="3"/>
  <c r="AE164" i="3"/>
  <c r="AO163" i="3"/>
  <c r="AN163" i="3"/>
  <c r="AL163" i="3"/>
  <c r="AJ163" i="3"/>
  <c r="AM163" i="3" s="1"/>
  <c r="AH163" i="3"/>
  <c r="AN164" i="3" s="1"/>
  <c r="AE163" i="3"/>
  <c r="AL162" i="3"/>
  <c r="AJ162" i="3"/>
  <c r="AM162" i="3" s="1"/>
  <c r="AH162" i="3"/>
  <c r="AE162" i="3"/>
  <c r="AM161" i="3"/>
  <c r="AL161" i="3"/>
  <c r="AJ161" i="3"/>
  <c r="AH161" i="3"/>
  <c r="AE161" i="3"/>
  <c r="S161" i="3"/>
  <c r="U161" i="3" s="1"/>
  <c r="Q161" i="3"/>
  <c r="O161" i="3"/>
  <c r="AS161" i="3" s="1"/>
  <c r="K161" i="3"/>
  <c r="I161" i="3"/>
  <c r="AO160" i="3"/>
  <c r="AN160" i="3"/>
  <c r="AL160" i="3"/>
  <c r="AM160" i="3" s="1"/>
  <c r="AJ160" i="3"/>
  <c r="AH160" i="3"/>
  <c r="AE160" i="3"/>
  <c r="AL159" i="3"/>
  <c r="AJ159" i="3"/>
  <c r="AM159" i="3" s="1"/>
  <c r="AH159" i="3"/>
  <c r="AE159" i="3"/>
  <c r="AL158" i="3"/>
  <c r="AJ158" i="3"/>
  <c r="AM158" i="3" s="1"/>
  <c r="AH158" i="3"/>
  <c r="AO159" i="3" s="1"/>
  <c r="AE158" i="3"/>
  <c r="AO157" i="3"/>
  <c r="AL157" i="3"/>
  <c r="AJ157" i="3"/>
  <c r="AM157" i="3" s="1"/>
  <c r="AH157" i="3"/>
  <c r="AE157" i="3"/>
  <c r="AN156" i="3"/>
  <c r="AL156" i="3"/>
  <c r="AJ156" i="3"/>
  <c r="AH156" i="3"/>
  <c r="AE156" i="3"/>
  <c r="AS155" i="3"/>
  <c r="AL155" i="3"/>
  <c r="AJ155" i="3"/>
  <c r="AM155" i="3" s="1"/>
  <c r="AH155" i="3"/>
  <c r="AE155" i="3"/>
  <c r="S155" i="3"/>
  <c r="Q155" i="3"/>
  <c r="U155" i="3" s="1"/>
  <c r="O155" i="3"/>
  <c r="K155" i="3"/>
  <c r="I155" i="3"/>
  <c r="AM154" i="3"/>
  <c r="AL154" i="3"/>
  <c r="AJ154" i="3"/>
  <c r="AH154" i="3"/>
  <c r="AO154" i="3" s="1"/>
  <c r="AE154" i="3"/>
  <c r="AO153" i="3"/>
  <c r="AN153" i="3"/>
  <c r="AL153" i="3"/>
  <c r="AJ153" i="3"/>
  <c r="AM153" i="3" s="1"/>
  <c r="AH153" i="3"/>
  <c r="AE153" i="3"/>
  <c r="AO152" i="3"/>
  <c r="AN152" i="3"/>
  <c r="AM152" i="3"/>
  <c r="AL152" i="3"/>
  <c r="AJ152" i="3"/>
  <c r="AH152" i="3"/>
  <c r="AE152" i="3"/>
  <c r="AN151" i="3"/>
  <c r="AL151" i="3"/>
  <c r="AM151" i="3" s="1"/>
  <c r="AJ151" i="3"/>
  <c r="AH151" i="3"/>
  <c r="AO151" i="3" s="1"/>
  <c r="AE151" i="3"/>
  <c r="AO150" i="3"/>
  <c r="AL150" i="3"/>
  <c r="AJ150" i="3"/>
  <c r="AM150" i="3" s="1"/>
  <c r="AH150" i="3"/>
  <c r="AE150" i="3"/>
  <c r="AS149" i="3"/>
  <c r="AN149" i="3"/>
  <c r="AT149" i="3" s="1"/>
  <c r="AU149" i="3" s="1"/>
  <c r="AZ149" i="3" s="1"/>
  <c r="AL149" i="3"/>
  <c r="AM149" i="3" s="1"/>
  <c r="AJ149" i="3"/>
  <c r="AH149" i="3"/>
  <c r="AO149" i="3" s="1"/>
  <c r="AW149" i="3" s="1"/>
  <c r="AX149" i="3" s="1"/>
  <c r="AE149" i="3"/>
  <c r="S149" i="3"/>
  <c r="Q149" i="3"/>
  <c r="U149" i="3" s="1"/>
  <c r="O149" i="3"/>
  <c r="K149" i="3"/>
  <c r="I149" i="3"/>
  <c r="AL148" i="3"/>
  <c r="AJ148" i="3"/>
  <c r="AM148" i="3" s="1"/>
  <c r="AH148" i="3"/>
  <c r="AE148" i="3"/>
  <c r="AL147" i="3"/>
  <c r="AJ147" i="3"/>
  <c r="AM147" i="3" s="1"/>
  <c r="AH147" i="3"/>
  <c r="AE147" i="3"/>
  <c r="AN146" i="3"/>
  <c r="AL146" i="3"/>
  <c r="AJ146" i="3"/>
  <c r="AH146" i="3"/>
  <c r="AE146" i="3"/>
  <c r="AL145" i="3"/>
  <c r="AJ145" i="3"/>
  <c r="AM145" i="3" s="1"/>
  <c r="AH145" i="3"/>
  <c r="AE145" i="3"/>
  <c r="AL144" i="3"/>
  <c r="AJ144" i="3"/>
  <c r="AM144" i="3" s="1"/>
  <c r="AH144" i="3"/>
  <c r="AE144" i="3"/>
  <c r="AS143" i="3"/>
  <c r="AO143" i="3"/>
  <c r="AW143" i="3" s="1"/>
  <c r="AX143" i="3" s="1"/>
  <c r="AN143" i="3"/>
  <c r="AT143" i="3" s="1"/>
  <c r="AU143" i="3" s="1"/>
  <c r="AL143" i="3"/>
  <c r="AJ143" i="3"/>
  <c r="AM143" i="3" s="1"/>
  <c r="AH143" i="3"/>
  <c r="AE143" i="3"/>
  <c r="S143" i="3"/>
  <c r="Q143" i="3"/>
  <c r="U143" i="3" s="1"/>
  <c r="O143" i="3"/>
  <c r="K143" i="3"/>
  <c r="I143" i="3"/>
  <c r="AL142" i="3"/>
  <c r="AJ142" i="3"/>
  <c r="AM142" i="3" s="1"/>
  <c r="AH142" i="3"/>
  <c r="AE142" i="3"/>
  <c r="AO141" i="3"/>
  <c r="AN141" i="3"/>
  <c r="AM141" i="3"/>
  <c r="AL141" i="3"/>
  <c r="AJ141" i="3"/>
  <c r="AH141" i="3"/>
  <c r="AE141" i="3"/>
  <c r="AO140" i="3"/>
  <c r="AN140" i="3"/>
  <c r="AM140" i="3"/>
  <c r="AL140" i="3"/>
  <c r="AJ140" i="3"/>
  <c r="AH140" i="3"/>
  <c r="AE140" i="3"/>
  <c r="AL139" i="3"/>
  <c r="AJ139" i="3"/>
  <c r="AM139" i="3" s="1"/>
  <c r="AH139" i="3"/>
  <c r="AE139" i="3"/>
  <c r="AL138" i="3"/>
  <c r="AJ138" i="3"/>
  <c r="AM138" i="3" s="1"/>
  <c r="AH138" i="3"/>
  <c r="AO139" i="3" s="1"/>
  <c r="AE138" i="3"/>
  <c r="AN137" i="3"/>
  <c r="AT137" i="3" s="1"/>
  <c r="AU137" i="3" s="1"/>
  <c r="AL137" i="3"/>
  <c r="AJ137" i="3"/>
  <c r="AM137" i="3" s="1"/>
  <c r="AH137" i="3"/>
  <c r="AE137" i="3"/>
  <c r="S137" i="3"/>
  <c r="Q137" i="3"/>
  <c r="U137" i="3" s="1"/>
  <c r="O137" i="3"/>
  <c r="AS137" i="3" s="1"/>
  <c r="K137" i="3"/>
  <c r="I137" i="3"/>
  <c r="AL136" i="3"/>
  <c r="AJ136" i="3"/>
  <c r="AH136" i="3"/>
  <c r="AE136" i="3"/>
  <c r="AO135" i="3"/>
  <c r="AM135" i="3"/>
  <c r="AL135" i="3"/>
  <c r="AJ135" i="3"/>
  <c r="AH135" i="3"/>
  <c r="AE135" i="3"/>
  <c r="AO134" i="3"/>
  <c r="AN134" i="3"/>
  <c r="AL134" i="3"/>
  <c r="AJ134" i="3"/>
  <c r="AM134" i="3" s="1"/>
  <c r="AH134" i="3"/>
  <c r="AE134" i="3"/>
  <c r="AL133" i="3"/>
  <c r="AJ133" i="3"/>
  <c r="AM133" i="3" s="1"/>
  <c r="AH133" i="3"/>
  <c r="AE133" i="3"/>
  <c r="AN132" i="3"/>
  <c r="AM132" i="3"/>
  <c r="AL132" i="3"/>
  <c r="AJ132" i="3"/>
  <c r="AH132" i="3"/>
  <c r="AO133" i="3" s="1"/>
  <c r="AE132" i="3"/>
  <c r="AW131" i="3"/>
  <c r="AX131" i="3" s="1"/>
  <c r="AV131" i="3"/>
  <c r="AT131" i="3"/>
  <c r="AU131" i="3" s="1"/>
  <c r="AS131" i="3"/>
  <c r="AO131" i="3"/>
  <c r="AN131" i="3"/>
  <c r="AL131" i="3"/>
  <c r="AJ131" i="3"/>
  <c r="AM131" i="3" s="1"/>
  <c r="AH131" i="3"/>
  <c r="AE131" i="3"/>
  <c r="S131" i="3"/>
  <c r="Q131" i="3"/>
  <c r="U131" i="3" s="1"/>
  <c r="T131" i="3" s="1"/>
  <c r="V131" i="3" s="1"/>
  <c r="W131" i="3" s="1"/>
  <c r="AY131" i="3" s="1"/>
  <c r="O131" i="3"/>
  <c r="K131" i="3"/>
  <c r="I131" i="3"/>
  <c r="AO130" i="3"/>
  <c r="AN130" i="3"/>
  <c r="AL130" i="3"/>
  <c r="AJ130" i="3"/>
  <c r="AM130" i="3" s="1"/>
  <c r="AH130" i="3"/>
  <c r="AE130" i="3"/>
  <c r="AL129" i="3"/>
  <c r="AM129" i="3" s="1"/>
  <c r="AJ129" i="3"/>
  <c r="AH129" i="3"/>
  <c r="AE129" i="3"/>
  <c r="AL128" i="3"/>
  <c r="AJ128" i="3"/>
  <c r="AM128" i="3" s="1"/>
  <c r="AH128" i="3"/>
  <c r="AO129" i="3" s="1"/>
  <c r="AE128" i="3"/>
  <c r="AL127" i="3"/>
  <c r="AJ127" i="3"/>
  <c r="AM127" i="3" s="1"/>
  <c r="AH127" i="3"/>
  <c r="AO128" i="3" s="1"/>
  <c r="AE127" i="3"/>
  <c r="AO126" i="3"/>
  <c r="AM126" i="3"/>
  <c r="AL126" i="3"/>
  <c r="AJ126" i="3"/>
  <c r="AH126" i="3"/>
  <c r="AE126" i="3"/>
  <c r="AO125" i="3"/>
  <c r="AW125" i="3" s="1"/>
  <c r="AX125" i="3" s="1"/>
  <c r="AN125" i="3"/>
  <c r="AT125" i="3" s="1"/>
  <c r="AU125" i="3" s="1"/>
  <c r="AL125" i="3"/>
  <c r="AJ125" i="3"/>
  <c r="AM125" i="3" s="1"/>
  <c r="AH125" i="3"/>
  <c r="AN126" i="3" s="1"/>
  <c r="AE125" i="3"/>
  <c r="S125" i="3"/>
  <c r="U125" i="3" s="1"/>
  <c r="Q125" i="3"/>
  <c r="O125" i="3"/>
  <c r="AS125" i="3" s="1"/>
  <c r="K125" i="3"/>
  <c r="I125" i="3"/>
  <c r="AL124" i="3"/>
  <c r="AJ124" i="3"/>
  <c r="AM124" i="3" s="1"/>
  <c r="AH124" i="3"/>
  <c r="AE124" i="3"/>
  <c r="AO123" i="3"/>
  <c r="AN123" i="3"/>
  <c r="AL123" i="3"/>
  <c r="AJ123" i="3"/>
  <c r="AM123" i="3" s="1"/>
  <c r="AH123" i="3"/>
  <c r="AE123" i="3"/>
  <c r="AO122" i="3"/>
  <c r="AN122" i="3"/>
  <c r="AM122" i="3"/>
  <c r="AL122" i="3"/>
  <c r="AJ122" i="3"/>
  <c r="AH122" i="3"/>
  <c r="AE122" i="3"/>
  <c r="AL121" i="3"/>
  <c r="AM121" i="3" s="1"/>
  <c r="AJ121" i="3"/>
  <c r="AH121" i="3"/>
  <c r="AE121" i="3"/>
  <c r="AL120" i="3"/>
  <c r="AJ120" i="3"/>
  <c r="AM120" i="3" s="1"/>
  <c r="AH120" i="3"/>
  <c r="AN120" i="3" s="1"/>
  <c r="AE120" i="3"/>
  <c r="AO119" i="3"/>
  <c r="AW119" i="3" s="1"/>
  <c r="AX119" i="3" s="1"/>
  <c r="AL119" i="3"/>
  <c r="AJ119" i="3"/>
  <c r="AM119" i="3" s="1"/>
  <c r="AH119" i="3"/>
  <c r="AE119" i="3"/>
  <c r="S119" i="3"/>
  <c r="Q119" i="3"/>
  <c r="O119" i="3"/>
  <c r="AS119" i="3" s="1"/>
  <c r="K119" i="3"/>
  <c r="I119" i="3"/>
  <c r="AM118" i="3"/>
  <c r="AL118" i="3"/>
  <c r="AJ118" i="3"/>
  <c r="AH118" i="3"/>
  <c r="AE118" i="3"/>
  <c r="AL117" i="3"/>
  <c r="AJ117" i="3"/>
  <c r="AM117" i="3" s="1"/>
  <c r="AH117" i="3"/>
  <c r="AE117" i="3"/>
  <c r="AL116" i="3"/>
  <c r="AJ116" i="3"/>
  <c r="AM116" i="3" s="1"/>
  <c r="AH116" i="3"/>
  <c r="AE116" i="3"/>
  <c r="AO115" i="3"/>
  <c r="AN115" i="3"/>
  <c r="AL115" i="3"/>
  <c r="AJ115" i="3"/>
  <c r="AH115" i="3"/>
  <c r="AE115" i="3"/>
  <c r="AO114" i="3"/>
  <c r="AL114" i="3"/>
  <c r="AJ114" i="3"/>
  <c r="AM114" i="3" s="1"/>
  <c r="AH114" i="3"/>
  <c r="AE114" i="3"/>
  <c r="AL113" i="3"/>
  <c r="AM113" i="3" s="1"/>
  <c r="AJ113" i="3"/>
  <c r="AH113" i="3"/>
  <c r="AE113" i="3"/>
  <c r="S113" i="3"/>
  <c r="U113" i="3" s="1"/>
  <c r="AV113" i="3" s="1"/>
  <c r="Q113" i="3"/>
  <c r="O113" i="3"/>
  <c r="AS113" i="3" s="1"/>
  <c r="K113" i="3"/>
  <c r="I113" i="3"/>
  <c r="AL112" i="3"/>
  <c r="AM112" i="3" s="1"/>
  <c r="AJ112" i="3"/>
  <c r="AH112" i="3"/>
  <c r="AE112" i="3"/>
  <c r="AL111" i="3"/>
  <c r="AJ111" i="3"/>
  <c r="AM111" i="3" s="1"/>
  <c r="AH111" i="3"/>
  <c r="AE111" i="3"/>
  <c r="AM110" i="3"/>
  <c r="AL110" i="3"/>
  <c r="AJ110" i="3"/>
  <c r="AH110" i="3"/>
  <c r="AN111" i="3" s="1"/>
  <c r="AE110" i="3"/>
  <c r="AL109" i="3"/>
  <c r="AJ109" i="3"/>
  <c r="AH109" i="3"/>
  <c r="AE109" i="3"/>
  <c r="AN108" i="3"/>
  <c r="AL108" i="3"/>
  <c r="AJ108" i="3"/>
  <c r="AH108" i="3"/>
  <c r="AN109" i="3" s="1"/>
  <c r="AE108" i="3"/>
  <c r="AS107" i="3"/>
  <c r="AO107" i="3"/>
  <c r="AW107" i="3" s="1"/>
  <c r="AX107" i="3" s="1"/>
  <c r="AM107" i="3"/>
  <c r="AL107" i="3"/>
  <c r="AJ107" i="3"/>
  <c r="AH107" i="3"/>
  <c r="AE107" i="3"/>
  <c r="T107" i="3"/>
  <c r="V107" i="3" s="1"/>
  <c r="W107" i="3" s="1"/>
  <c r="AY107" i="3" s="1"/>
  <c r="S107" i="3"/>
  <c r="Q107" i="3"/>
  <c r="U107" i="3" s="1"/>
  <c r="AV107" i="3" s="1"/>
  <c r="O107" i="3"/>
  <c r="K107" i="3"/>
  <c r="I107" i="3"/>
  <c r="AM106" i="3"/>
  <c r="AL106" i="3"/>
  <c r="AJ106" i="3"/>
  <c r="AH106" i="3"/>
  <c r="AE106" i="3"/>
  <c r="AL105" i="3"/>
  <c r="AJ105" i="3"/>
  <c r="AM105" i="3" s="1"/>
  <c r="AH105" i="3"/>
  <c r="AN106" i="3" s="1"/>
  <c r="AE105" i="3"/>
  <c r="AL104" i="3"/>
  <c r="AJ104" i="3"/>
  <c r="AM104" i="3" s="1"/>
  <c r="AH104" i="3"/>
  <c r="AE104" i="3"/>
  <c r="AL103" i="3"/>
  <c r="AJ103" i="3"/>
  <c r="AH103" i="3"/>
  <c r="AE103" i="3"/>
  <c r="AO102" i="3"/>
  <c r="AL102" i="3"/>
  <c r="AJ102" i="3"/>
  <c r="AM102" i="3" s="1"/>
  <c r="AH102" i="3"/>
  <c r="AN103" i="3" s="1"/>
  <c r="AE102" i="3"/>
  <c r="AY101" i="3"/>
  <c r="AM101" i="3"/>
  <c r="AL101" i="3"/>
  <c r="AJ101" i="3"/>
  <c r="AH101" i="3"/>
  <c r="AN101" i="3" s="1"/>
  <c r="AT101" i="3" s="1"/>
  <c r="AU101" i="3" s="1"/>
  <c r="AE101" i="3"/>
  <c r="W101" i="3"/>
  <c r="V101" i="3"/>
  <c r="U101" i="3"/>
  <c r="AV101" i="3" s="1"/>
  <c r="T101" i="3"/>
  <c r="S101" i="3"/>
  <c r="Q101" i="3"/>
  <c r="O101" i="3"/>
  <c r="AS101" i="3" s="1"/>
  <c r="K101" i="3"/>
  <c r="I101" i="3"/>
  <c r="AM100" i="3"/>
  <c r="AL100" i="3"/>
  <c r="AJ100" i="3"/>
  <c r="AH100" i="3"/>
  <c r="AN100" i="3" s="1"/>
  <c r="AE100" i="3"/>
  <c r="AO99" i="3"/>
  <c r="AN99" i="3"/>
  <c r="AL99" i="3"/>
  <c r="AM99" i="3" s="1"/>
  <c r="AJ99" i="3"/>
  <c r="AH99" i="3"/>
  <c r="AE99" i="3"/>
  <c r="AO98" i="3"/>
  <c r="AN98" i="3"/>
  <c r="AM98" i="3"/>
  <c r="AL98" i="3"/>
  <c r="AJ98" i="3"/>
  <c r="AH98" i="3"/>
  <c r="AE98" i="3"/>
  <c r="AL97" i="3"/>
  <c r="AM97" i="3" s="1"/>
  <c r="AJ97" i="3"/>
  <c r="AH97" i="3"/>
  <c r="AE97" i="3"/>
  <c r="AL96" i="3"/>
  <c r="AJ96" i="3"/>
  <c r="AM96" i="3" s="1"/>
  <c r="AH96" i="3"/>
  <c r="AE96" i="3"/>
  <c r="AS95" i="3"/>
  <c r="AM95" i="3"/>
  <c r="AL95" i="3"/>
  <c r="AJ95" i="3"/>
  <c r="AH95" i="3"/>
  <c r="AE95" i="3"/>
  <c r="S95" i="3"/>
  <c r="Q95" i="3"/>
  <c r="U95" i="3" s="1"/>
  <c r="T95" i="3" s="1"/>
  <c r="V95" i="3" s="1"/>
  <c r="W95" i="3" s="1"/>
  <c r="AY95" i="3" s="1"/>
  <c r="O95" i="3"/>
  <c r="K95" i="3"/>
  <c r="I95" i="3"/>
  <c r="AL94" i="3"/>
  <c r="AJ94" i="3"/>
  <c r="AM94" i="3" s="1"/>
  <c r="AH94" i="3"/>
  <c r="AE94" i="3"/>
  <c r="AL93" i="3"/>
  <c r="AJ93" i="3"/>
  <c r="AM93" i="3" s="1"/>
  <c r="AH93" i="3"/>
  <c r="AE93" i="3"/>
  <c r="AO92" i="3"/>
  <c r="AN92" i="3"/>
  <c r="AL92" i="3"/>
  <c r="AJ92" i="3"/>
  <c r="AM92" i="3" s="1"/>
  <c r="AH92" i="3"/>
  <c r="AE92" i="3"/>
  <c r="AO91" i="3"/>
  <c r="AN91" i="3"/>
  <c r="AM91" i="3"/>
  <c r="AL91" i="3"/>
  <c r="AJ91" i="3"/>
  <c r="AH91" i="3"/>
  <c r="AE91" i="3"/>
  <c r="AO90" i="3"/>
  <c r="AN90" i="3"/>
  <c r="AL90" i="3"/>
  <c r="AM90" i="3" s="1"/>
  <c r="AJ90" i="3"/>
  <c r="AH90" i="3"/>
  <c r="AE90" i="3"/>
  <c r="AY89" i="3"/>
  <c r="AS89" i="3"/>
  <c r="AO89" i="3"/>
  <c r="AW89" i="3" s="1"/>
  <c r="AX89" i="3" s="1"/>
  <c r="AZ89" i="3" s="1"/>
  <c r="AN89" i="3"/>
  <c r="AT89" i="3" s="1"/>
  <c r="AU89" i="3" s="1"/>
  <c r="AL89" i="3"/>
  <c r="AJ89" i="3"/>
  <c r="AM89" i="3" s="1"/>
  <c r="AH89" i="3"/>
  <c r="AE89" i="3"/>
  <c r="S89" i="3"/>
  <c r="Q89" i="3"/>
  <c r="U89" i="3" s="1"/>
  <c r="T89" i="3" s="1"/>
  <c r="V89" i="3" s="1"/>
  <c r="W89" i="3" s="1"/>
  <c r="O89" i="3"/>
  <c r="K89" i="3"/>
  <c r="I89" i="3"/>
  <c r="AL88" i="3"/>
  <c r="AJ88" i="3"/>
  <c r="AM88" i="3" s="1"/>
  <c r="AH88" i="3"/>
  <c r="AE88" i="3"/>
  <c r="AO87" i="3"/>
  <c r="AN87" i="3"/>
  <c r="AL87" i="3"/>
  <c r="AJ87" i="3"/>
  <c r="AM87" i="3" s="1"/>
  <c r="AH87" i="3"/>
  <c r="AN88" i="3" s="1"/>
  <c r="AE87" i="3"/>
  <c r="AL86" i="3"/>
  <c r="AM86" i="3" s="1"/>
  <c r="AJ86" i="3"/>
  <c r="AH86" i="3"/>
  <c r="AE86" i="3"/>
  <c r="AL85" i="3"/>
  <c r="AJ85" i="3"/>
  <c r="AM85" i="3" s="1"/>
  <c r="AH85" i="3"/>
  <c r="AO86" i="3" s="1"/>
  <c r="AE85" i="3"/>
  <c r="AL84" i="3"/>
  <c r="AJ84" i="3"/>
  <c r="AM84" i="3" s="1"/>
  <c r="AH84" i="3"/>
  <c r="AE84" i="3"/>
  <c r="AS83" i="3"/>
  <c r="AO83" i="3"/>
  <c r="AW83" i="3" s="1"/>
  <c r="AX83" i="3" s="1"/>
  <c r="AL83" i="3"/>
  <c r="AJ83" i="3"/>
  <c r="AM83" i="3" s="1"/>
  <c r="AH83" i="3"/>
  <c r="AE83" i="3"/>
  <c r="U83" i="3"/>
  <c r="T83" i="3" s="1"/>
  <c r="V83" i="3" s="1"/>
  <c r="W83" i="3" s="1"/>
  <c r="AY83" i="3" s="1"/>
  <c r="S83" i="3"/>
  <c r="Q83" i="3"/>
  <c r="O83" i="3"/>
  <c r="K83" i="3"/>
  <c r="I83" i="3"/>
  <c r="AL82" i="3"/>
  <c r="AJ82" i="3"/>
  <c r="AM82" i="3" s="1"/>
  <c r="AH82" i="3"/>
  <c r="AE82" i="3"/>
  <c r="AM81" i="3"/>
  <c r="AL81" i="3"/>
  <c r="AJ81" i="3"/>
  <c r="AH81" i="3"/>
  <c r="AE81" i="3"/>
  <c r="AO80" i="3"/>
  <c r="AN80" i="3"/>
  <c r="AL80" i="3"/>
  <c r="AM80" i="3" s="1"/>
  <c r="AJ80" i="3"/>
  <c r="AH80" i="3"/>
  <c r="AE80" i="3"/>
  <c r="AO79" i="3"/>
  <c r="AN79" i="3"/>
  <c r="AM79" i="3"/>
  <c r="AL79" i="3"/>
  <c r="AJ79" i="3"/>
  <c r="AH79" i="3"/>
  <c r="AE79" i="3"/>
  <c r="AN78" i="3"/>
  <c r="AL78" i="3"/>
  <c r="AM78" i="3" s="1"/>
  <c r="AJ78" i="3"/>
  <c r="AH78" i="3"/>
  <c r="AE78" i="3"/>
  <c r="AW77" i="3"/>
  <c r="AX77" i="3" s="1"/>
  <c r="AL77" i="3"/>
  <c r="AJ77" i="3"/>
  <c r="AM77" i="3" s="1"/>
  <c r="AH77" i="3"/>
  <c r="AO77" i="3" s="1"/>
  <c r="AE77" i="3"/>
  <c r="S77" i="3"/>
  <c r="Q77" i="3"/>
  <c r="O77" i="3"/>
  <c r="AS77" i="3" s="1"/>
  <c r="K77" i="3"/>
  <c r="I77" i="3"/>
  <c r="AL76" i="3"/>
  <c r="AJ76" i="3"/>
  <c r="AM76" i="3" s="1"/>
  <c r="AH76" i="3"/>
  <c r="AE76" i="3"/>
  <c r="AM75" i="3"/>
  <c r="AL75" i="3"/>
  <c r="AJ75" i="3"/>
  <c r="AH75" i="3"/>
  <c r="AE75" i="3"/>
  <c r="AO74" i="3"/>
  <c r="AN74" i="3"/>
  <c r="AL74" i="3"/>
  <c r="AJ74" i="3"/>
  <c r="AH74" i="3"/>
  <c r="AE74" i="3"/>
  <c r="AM73" i="3"/>
  <c r="AL73" i="3"/>
  <c r="AJ73" i="3"/>
  <c r="AH73" i="3"/>
  <c r="AE73" i="3"/>
  <c r="AL72" i="3"/>
  <c r="AM72" i="3" s="1"/>
  <c r="AJ72" i="3"/>
  <c r="AH72" i="3"/>
  <c r="AE72" i="3"/>
  <c r="AT71" i="3"/>
  <c r="AU71" i="3" s="1"/>
  <c r="AS71" i="3"/>
  <c r="AO71" i="3"/>
  <c r="AW71" i="3" s="1"/>
  <c r="AX71" i="3" s="1"/>
  <c r="AN71" i="3"/>
  <c r="AL71" i="3"/>
  <c r="AJ71" i="3"/>
  <c r="AH71" i="3"/>
  <c r="AE71" i="3"/>
  <c r="S71" i="3"/>
  <c r="Q71" i="3"/>
  <c r="U71" i="3" s="1"/>
  <c r="O71" i="3"/>
  <c r="K71" i="3"/>
  <c r="I71" i="3"/>
  <c r="AL70" i="3"/>
  <c r="AJ70" i="3"/>
  <c r="AM70" i="3" s="1"/>
  <c r="AH70" i="3"/>
  <c r="AO69" i="3"/>
  <c r="AM69" i="3"/>
  <c r="AL69" i="3"/>
  <c r="AJ69" i="3"/>
  <c r="AH69" i="3"/>
  <c r="AN70" i="3" s="1"/>
  <c r="AL68" i="3"/>
  <c r="AM68" i="3" s="1"/>
  <c r="AJ68" i="3"/>
  <c r="AH68" i="3"/>
  <c r="AL67" i="3"/>
  <c r="AJ67" i="3"/>
  <c r="AM67" i="3" s="1"/>
  <c r="AH67" i="3"/>
  <c r="AO66" i="3"/>
  <c r="AN66" i="3"/>
  <c r="AL66" i="3"/>
  <c r="AJ66" i="3"/>
  <c r="AM66" i="3" s="1"/>
  <c r="AH66" i="3"/>
  <c r="AW65" i="3"/>
  <c r="AX65" i="3" s="1"/>
  <c r="AT65" i="3"/>
  <c r="AU65" i="3" s="1"/>
  <c r="AO65" i="3"/>
  <c r="AN65" i="3"/>
  <c r="AL65" i="3"/>
  <c r="AJ65" i="3"/>
  <c r="AM65" i="3" s="1"/>
  <c r="AH65" i="3"/>
  <c r="U65" i="3"/>
  <c r="AV65" i="3" s="1"/>
  <c r="T65" i="3"/>
  <c r="V65" i="3" s="1"/>
  <c r="W65" i="3" s="1"/>
  <c r="AY65" i="3" s="1"/>
  <c r="S65" i="3"/>
  <c r="Q65" i="3"/>
  <c r="O65" i="3"/>
  <c r="AS65" i="3" s="1"/>
  <c r="K65" i="3"/>
  <c r="AL64" i="3"/>
  <c r="AJ64" i="3"/>
  <c r="AM64" i="3" s="1"/>
  <c r="AH64" i="3"/>
  <c r="AO63" i="3"/>
  <c r="AM63" i="3"/>
  <c r="AL63" i="3"/>
  <c r="AJ63" i="3"/>
  <c r="AH63" i="3"/>
  <c r="AM62" i="3"/>
  <c r="AL62" i="3"/>
  <c r="AJ62" i="3"/>
  <c r="AH62" i="3"/>
  <c r="AL61" i="3"/>
  <c r="AJ61" i="3"/>
  <c r="AM61" i="3" s="1"/>
  <c r="AH61" i="3"/>
  <c r="AL60" i="3"/>
  <c r="AJ60" i="3"/>
  <c r="AM60" i="3" s="1"/>
  <c r="AH60" i="3"/>
  <c r="AX59" i="3"/>
  <c r="AZ59" i="3" s="1"/>
  <c r="AV59" i="3"/>
  <c r="AO59" i="3"/>
  <c r="AW59" i="3" s="1"/>
  <c r="AN59" i="3"/>
  <c r="AT59" i="3" s="1"/>
  <c r="AU59" i="3" s="1"/>
  <c r="AL59" i="3"/>
  <c r="AJ59" i="3"/>
  <c r="AM59" i="3" s="1"/>
  <c r="AH59" i="3"/>
  <c r="S59" i="3"/>
  <c r="U59" i="3" s="1"/>
  <c r="T59" i="3" s="1"/>
  <c r="V59" i="3" s="1"/>
  <c r="W59" i="3" s="1"/>
  <c r="AY59" i="3" s="1"/>
  <c r="Q59" i="3"/>
  <c r="O59" i="3"/>
  <c r="AS59" i="3" s="1"/>
  <c r="K59" i="3"/>
  <c r="AM58" i="3"/>
  <c r="AL58" i="3"/>
  <c r="AJ58" i="3"/>
  <c r="AH58" i="3"/>
  <c r="AL57" i="3"/>
  <c r="AJ57" i="3"/>
  <c r="AM57" i="3" s="1"/>
  <c r="AH57" i="3"/>
  <c r="AO58" i="3" s="1"/>
  <c r="AO56" i="3"/>
  <c r="AM56" i="3"/>
  <c r="AL56" i="3"/>
  <c r="AJ56" i="3"/>
  <c r="AH56" i="3"/>
  <c r="AO55" i="3"/>
  <c r="AN55" i="3"/>
  <c r="AM55" i="3"/>
  <c r="AL55" i="3"/>
  <c r="AJ55" i="3"/>
  <c r="AH55" i="3"/>
  <c r="AN56" i="3" s="1"/>
  <c r="AL54" i="3"/>
  <c r="AJ54" i="3"/>
  <c r="AM54" i="3" s="1"/>
  <c r="AH54" i="3"/>
  <c r="AO53" i="3"/>
  <c r="AW53" i="3" s="1"/>
  <c r="AX53" i="3" s="1"/>
  <c r="AN53" i="3"/>
  <c r="AT53" i="3" s="1"/>
  <c r="AU53" i="3" s="1"/>
  <c r="AZ53" i="3" s="1"/>
  <c r="AM53" i="3"/>
  <c r="AL53" i="3"/>
  <c r="AJ53" i="3"/>
  <c r="AH53" i="3"/>
  <c r="S53" i="3"/>
  <c r="Q53" i="3"/>
  <c r="U53" i="3" s="1"/>
  <c r="O53" i="3"/>
  <c r="AS53" i="3" s="1"/>
  <c r="K53" i="3"/>
  <c r="AL52" i="3"/>
  <c r="AJ52" i="3"/>
  <c r="AM52" i="3" s="1"/>
  <c r="AH52" i="3"/>
  <c r="AO51" i="3"/>
  <c r="AL51" i="3"/>
  <c r="AJ51" i="3"/>
  <c r="AM51" i="3" s="1"/>
  <c r="AH51" i="3"/>
  <c r="AO50" i="3"/>
  <c r="AN50" i="3"/>
  <c r="AM50" i="3"/>
  <c r="AL50" i="3"/>
  <c r="AJ50" i="3"/>
  <c r="AH50" i="3"/>
  <c r="AO49" i="3"/>
  <c r="AL49" i="3"/>
  <c r="AJ49" i="3"/>
  <c r="AM49" i="3" s="1"/>
  <c r="AH49" i="3"/>
  <c r="AL48" i="3"/>
  <c r="AJ48" i="3"/>
  <c r="AM48" i="3" s="1"/>
  <c r="AH48" i="3"/>
  <c r="AN49" i="3" s="1"/>
  <c r="AS47" i="3"/>
  <c r="AO47" i="3"/>
  <c r="AW47" i="3" s="1"/>
  <c r="AX47" i="3" s="1"/>
  <c r="AN47" i="3"/>
  <c r="AT47" i="3" s="1"/>
  <c r="AU47" i="3" s="1"/>
  <c r="AZ47" i="3" s="1"/>
  <c r="AM47" i="3"/>
  <c r="AL47" i="3"/>
  <c r="AJ47" i="3"/>
  <c r="AH47" i="3"/>
  <c r="U47" i="3"/>
  <c r="AV47" i="3" s="1"/>
  <c r="T47" i="3"/>
  <c r="V47" i="3" s="1"/>
  <c r="W47" i="3" s="1"/>
  <c r="AY47" i="3" s="1"/>
  <c r="S47" i="3"/>
  <c r="Q47" i="3"/>
  <c r="O47" i="3"/>
  <c r="K47" i="3"/>
  <c r="AL46" i="3"/>
  <c r="AM46" i="3" s="1"/>
  <c r="AJ46" i="3"/>
  <c r="AH46" i="3"/>
  <c r="AL45" i="3"/>
  <c r="AJ45" i="3"/>
  <c r="AM45" i="3" s="1"/>
  <c r="AH45" i="3"/>
  <c r="AN46" i="3" s="1"/>
  <c r="AO44" i="3"/>
  <c r="AL44" i="3"/>
  <c r="AJ44" i="3"/>
  <c r="AH44" i="3"/>
  <c r="AN45" i="3" s="1"/>
  <c r="AO43" i="3"/>
  <c r="AN43" i="3"/>
  <c r="AM43" i="3"/>
  <c r="AL43" i="3"/>
  <c r="AJ43" i="3"/>
  <c r="AH43" i="3"/>
  <c r="AN42" i="3"/>
  <c r="AL42" i="3"/>
  <c r="AJ42" i="3"/>
  <c r="AM42" i="3" s="1"/>
  <c r="AH42" i="3"/>
  <c r="AN41" i="3"/>
  <c r="AT41" i="3" s="1"/>
  <c r="AU41" i="3" s="1"/>
  <c r="AZ41" i="3" s="1"/>
  <c r="AL41" i="3"/>
  <c r="AM41" i="3" s="1"/>
  <c r="AJ41" i="3"/>
  <c r="AH41" i="3"/>
  <c r="AO41" i="3" s="1"/>
  <c r="AW41" i="3" s="1"/>
  <c r="AX41" i="3" s="1"/>
  <c r="S41" i="3"/>
  <c r="Q41" i="3"/>
  <c r="U41" i="3" s="1"/>
  <c r="AV41" i="3" s="1"/>
  <c r="O41" i="3"/>
  <c r="AS41" i="3" s="1"/>
  <c r="K41" i="3"/>
  <c r="AL40" i="3"/>
  <c r="AJ40" i="3"/>
  <c r="AM40" i="3" s="1"/>
  <c r="AH40" i="3"/>
  <c r="AO40" i="3" s="1"/>
  <c r="AO39" i="3"/>
  <c r="AN39" i="3"/>
  <c r="AM39" i="3"/>
  <c r="AL39" i="3"/>
  <c r="AJ39" i="3"/>
  <c r="AH39" i="3"/>
  <c r="AL38" i="3"/>
  <c r="AJ38" i="3"/>
  <c r="AM38" i="3" s="1"/>
  <c r="AH38" i="3"/>
  <c r="AL37" i="3"/>
  <c r="AJ37" i="3"/>
  <c r="AM37" i="3" s="1"/>
  <c r="AH37" i="3"/>
  <c r="AN38" i="3" s="1"/>
  <c r="AO36" i="3"/>
  <c r="AL36" i="3"/>
  <c r="AJ36" i="3"/>
  <c r="AM36" i="3" s="1"/>
  <c r="AH36" i="3"/>
  <c r="AS35" i="3"/>
  <c r="AO35" i="3"/>
  <c r="AW35" i="3" s="1"/>
  <c r="AX35" i="3" s="1"/>
  <c r="AM35" i="3"/>
  <c r="AL35" i="3"/>
  <c r="AJ35" i="3"/>
  <c r="AH35" i="3"/>
  <c r="AN36" i="3" s="1"/>
  <c r="U35" i="3"/>
  <c r="S35" i="3"/>
  <c r="Q35" i="3"/>
  <c r="O35" i="3"/>
  <c r="K35" i="3"/>
  <c r="AM34" i="3"/>
  <c r="AL34" i="3"/>
  <c r="AJ34" i="3"/>
  <c r="AH34" i="3"/>
  <c r="AL33" i="3"/>
  <c r="AJ33" i="3"/>
  <c r="AM33" i="3" s="1"/>
  <c r="AH33" i="3"/>
  <c r="AL32" i="3"/>
  <c r="AJ32" i="3"/>
  <c r="AM32" i="3" s="1"/>
  <c r="AH32" i="3"/>
  <c r="AO31" i="3"/>
  <c r="AN31" i="3"/>
  <c r="AM31" i="3"/>
  <c r="AL31" i="3"/>
  <c r="AJ31" i="3"/>
  <c r="AH31" i="3"/>
  <c r="AL30" i="3"/>
  <c r="AJ30" i="3"/>
  <c r="AM30" i="3" s="1"/>
  <c r="AH30" i="3"/>
  <c r="AO29" i="3"/>
  <c r="AW29" i="3" s="1"/>
  <c r="AX29" i="3" s="1"/>
  <c r="AL29" i="3"/>
  <c r="AJ29" i="3"/>
  <c r="AM29" i="3" s="1"/>
  <c r="AH29" i="3"/>
  <c r="AN29" i="3" s="1"/>
  <c r="AT29" i="3" s="1"/>
  <c r="AU29" i="3" s="1"/>
  <c r="AZ29" i="3" s="1"/>
  <c r="U29" i="3"/>
  <c r="AV29" i="3" s="1"/>
  <c r="T29" i="3"/>
  <c r="V29" i="3" s="1"/>
  <c r="W29" i="3" s="1"/>
  <c r="AY29" i="3" s="1"/>
  <c r="S29" i="3"/>
  <c r="Q29" i="3"/>
  <c r="O29" i="3"/>
  <c r="AS29" i="3" s="1"/>
  <c r="K29" i="3"/>
  <c r="AL28" i="3"/>
  <c r="AJ28" i="3"/>
  <c r="AM28" i="3" s="1"/>
  <c r="AH28" i="3"/>
  <c r="AL27" i="3"/>
  <c r="AJ27" i="3"/>
  <c r="AM27" i="3" s="1"/>
  <c r="AH27" i="3"/>
  <c r="AN28" i="3" s="1"/>
  <c r="AO26" i="3"/>
  <c r="AL26" i="3"/>
  <c r="AJ26" i="3"/>
  <c r="AM26" i="3" s="1"/>
  <c r="AH26" i="3"/>
  <c r="AM25" i="3"/>
  <c r="AL25" i="3"/>
  <c r="AJ25" i="3"/>
  <c r="AH25" i="3"/>
  <c r="AN26" i="3" s="1"/>
  <c r="AL24" i="3"/>
  <c r="AJ24" i="3"/>
  <c r="AM24" i="3" s="1"/>
  <c r="AH24" i="3"/>
  <c r="AS23" i="3"/>
  <c r="AO23" i="3"/>
  <c r="AW23" i="3" s="1"/>
  <c r="AX23" i="3" s="1"/>
  <c r="AL23" i="3"/>
  <c r="AJ23" i="3"/>
  <c r="AM23" i="3" s="1"/>
  <c r="AH23" i="3"/>
  <c r="AO24" i="3" s="1"/>
  <c r="U23" i="3"/>
  <c r="S23" i="3"/>
  <c r="Q23" i="3"/>
  <c r="O23" i="3"/>
  <c r="K23" i="3"/>
  <c r="AO22" i="3"/>
  <c r="AN22" i="3"/>
  <c r="AM22" i="3"/>
  <c r="AL22" i="3"/>
  <c r="AJ22" i="3"/>
  <c r="AH22" i="3"/>
  <c r="AL21" i="3"/>
  <c r="AJ21" i="3"/>
  <c r="AM21" i="3" s="1"/>
  <c r="AH21" i="3"/>
  <c r="AL20" i="3"/>
  <c r="AJ20" i="3"/>
  <c r="AM20" i="3" s="1"/>
  <c r="AH20" i="3"/>
  <c r="AN21" i="3" s="1"/>
  <c r="AO19" i="3"/>
  <c r="AN19" i="3"/>
  <c r="AL19" i="3"/>
  <c r="AJ19" i="3"/>
  <c r="AM19" i="3" s="1"/>
  <c r="AH19" i="3"/>
  <c r="AN18" i="3"/>
  <c r="AL18" i="3"/>
  <c r="AM18" i="3" s="1"/>
  <c r="AJ18" i="3"/>
  <c r="AH18" i="3"/>
  <c r="AX17" i="3"/>
  <c r="AU17" i="3"/>
  <c r="AZ17" i="3" s="1"/>
  <c r="AS17" i="3"/>
  <c r="AL17" i="3"/>
  <c r="AJ17" i="3"/>
  <c r="AM17" i="3" s="1"/>
  <c r="AH17" i="3"/>
  <c r="U17" i="3"/>
  <c r="S17" i="3"/>
  <c r="Q17" i="3"/>
  <c r="O17" i="3"/>
  <c r="K17" i="3"/>
  <c r="AO16" i="3"/>
  <c r="AN16" i="3"/>
  <c r="AM16" i="3"/>
  <c r="AL16" i="3"/>
  <c r="AJ16" i="3"/>
  <c r="AH16" i="3"/>
  <c r="AL15" i="3"/>
  <c r="AJ15" i="3"/>
  <c r="AM15" i="3" s="1"/>
  <c r="AH15" i="3"/>
  <c r="AL14" i="3"/>
  <c r="AJ14" i="3"/>
  <c r="AM14" i="3" s="1"/>
  <c r="AH14" i="3"/>
  <c r="AO15" i="3" s="1"/>
  <c r="AO13" i="3"/>
  <c r="AM13" i="3"/>
  <c r="AL13" i="3"/>
  <c r="AJ13" i="3"/>
  <c r="AH13" i="3"/>
  <c r="AN13" i="3" s="1"/>
  <c r="AM12" i="3"/>
  <c r="AX11" i="3"/>
  <c r="AU11" i="3"/>
  <c r="AL11" i="3"/>
  <c r="AM11" i="3" s="1"/>
  <c r="AH11" i="3"/>
  <c r="AO12" i="3" s="1"/>
  <c r="S11" i="3"/>
  <c r="U11" i="3" s="1"/>
  <c r="Q11" i="3"/>
  <c r="O11" i="3"/>
  <c r="AS11" i="3" s="1"/>
  <c r="K11" i="3"/>
  <c r="BD3" i="3"/>
  <c r="BD2" i="3"/>
  <c r="B210" i="2"/>
  <c r="B193" i="2"/>
  <c r="B176" i="2"/>
  <c r="B159" i="2"/>
  <c r="B142" i="2"/>
  <c r="B125" i="2"/>
  <c r="B108" i="2"/>
  <c r="B91" i="2"/>
  <c r="B74" i="2"/>
  <c r="B57" i="2"/>
  <c r="G3" i="2"/>
  <c r="G2" i="2"/>
  <c r="AV53" i="3" l="1"/>
  <c r="T53" i="3"/>
  <c r="V53" i="3" s="1"/>
  <c r="W53" i="3" s="1"/>
  <c r="AY53" i="3" s="1"/>
  <c r="AV11" i="3"/>
  <c r="T11" i="3"/>
  <c r="V11" i="3" s="1"/>
  <c r="W11" i="3" s="1"/>
  <c r="AY11" i="3" s="1"/>
  <c r="AN34" i="3"/>
  <c r="AO34" i="3"/>
  <c r="R59" i="5"/>
  <c r="S59" i="5"/>
  <c r="AO25" i="3"/>
  <c r="AN25" i="3"/>
  <c r="AZ125" i="3"/>
  <c r="AO162" i="3"/>
  <c r="AN161" i="3"/>
  <c r="AT161" i="3" s="1"/>
  <c r="AU161" i="3" s="1"/>
  <c r="AN162" i="3"/>
  <c r="AO161" i="3"/>
  <c r="AW161" i="3" s="1"/>
  <c r="AX161" i="3" s="1"/>
  <c r="AO62" i="3"/>
  <c r="AN62" i="3"/>
  <c r="AN96" i="3"/>
  <c r="AO97" i="3"/>
  <c r="AN97" i="3"/>
  <c r="R29" i="5"/>
  <c r="S29" i="5"/>
  <c r="T17" i="3"/>
  <c r="V17" i="3" s="1"/>
  <c r="W17" i="3" s="1"/>
  <c r="AY17" i="3" s="1"/>
  <c r="AV17" i="3"/>
  <c r="T23" i="3"/>
  <c r="V23" i="3" s="1"/>
  <c r="W23" i="3" s="1"/>
  <c r="AY23" i="3" s="1"/>
  <c r="AV23" i="3"/>
  <c r="AV35" i="3"/>
  <c r="T35" i="3"/>
  <c r="V35" i="3" s="1"/>
  <c r="W35" i="3" s="1"/>
  <c r="AY35" i="3" s="1"/>
  <c r="T179" i="3"/>
  <c r="V179" i="3" s="1"/>
  <c r="W179" i="3" s="1"/>
  <c r="AY179" i="3" s="1"/>
  <c r="AV179" i="3"/>
  <c r="AN118" i="3"/>
  <c r="AO118" i="3"/>
  <c r="AV149" i="3"/>
  <c r="T149" i="3"/>
  <c r="V149" i="3" s="1"/>
  <c r="W149" i="3" s="1"/>
  <c r="AY149" i="3" s="1"/>
  <c r="AV185" i="3"/>
  <c r="AO72" i="3"/>
  <c r="AO73" i="3"/>
  <c r="AN72" i="3"/>
  <c r="AN73" i="3"/>
  <c r="AV161" i="3"/>
  <c r="T161" i="3"/>
  <c r="V161" i="3" s="1"/>
  <c r="W161" i="3" s="1"/>
  <c r="AY161" i="3" s="1"/>
  <c r="R18" i="5"/>
  <c r="S18" i="5"/>
  <c r="R38" i="5"/>
  <c r="S38" i="5"/>
  <c r="T35" i="5" s="1"/>
  <c r="U35" i="5" s="1"/>
  <c r="G69" i="5" s="1"/>
  <c r="AO184" i="3"/>
  <c r="AO183" i="3"/>
  <c r="AN184" i="3"/>
  <c r="AZ65" i="3"/>
  <c r="T71" i="3"/>
  <c r="V71" i="3" s="1"/>
  <c r="W71" i="3" s="1"/>
  <c r="AY71" i="3" s="1"/>
  <c r="AV71" i="3"/>
  <c r="T125" i="3"/>
  <c r="V125" i="3" s="1"/>
  <c r="W125" i="3" s="1"/>
  <c r="AY125" i="3" s="1"/>
  <c r="AV125" i="3"/>
  <c r="T143" i="3"/>
  <c r="V143" i="3" s="1"/>
  <c r="W143" i="3" s="1"/>
  <c r="AY143" i="3" s="1"/>
  <c r="AV143" i="3"/>
  <c r="T155" i="3"/>
  <c r="V155" i="3" s="1"/>
  <c r="W155" i="3" s="1"/>
  <c r="AY155" i="3" s="1"/>
  <c r="AV155" i="3"/>
  <c r="L15" i="6"/>
  <c r="R57" i="5"/>
  <c r="S57" i="5"/>
  <c r="AN81" i="3"/>
  <c r="AO82" i="3"/>
  <c r="AV83" i="3"/>
  <c r="AN168" i="3"/>
  <c r="AO168" i="3"/>
  <c r="AN167" i="3"/>
  <c r="AT167" i="3" s="1"/>
  <c r="AU167" i="3" s="1"/>
  <c r="AO167" i="3"/>
  <c r="AW167" i="3" s="1"/>
  <c r="AX167" i="3" s="1"/>
  <c r="R47" i="5"/>
  <c r="AN17" i="3"/>
  <c r="AO28" i="3"/>
  <c r="AO46" i="3"/>
  <c r="AO78" i="3"/>
  <c r="AO117" i="3"/>
  <c r="AN121" i="3"/>
  <c r="R14" i="5"/>
  <c r="AO11" i="3"/>
  <c r="AN15" i="3"/>
  <c r="AN20" i="3"/>
  <c r="AO21" i="3"/>
  <c r="AO33" i="3"/>
  <c r="T41" i="3"/>
  <c r="V41" i="3" s="1"/>
  <c r="W41" i="3" s="1"/>
  <c r="AY41" i="3" s="1"/>
  <c r="AO121" i="3"/>
  <c r="S40" i="5"/>
  <c r="R40" i="5"/>
  <c r="AV89" i="3"/>
  <c r="AV95" i="3"/>
  <c r="AO101" i="3"/>
  <c r="AW101" i="3" s="1"/>
  <c r="AX101" i="3" s="1"/>
  <c r="AZ101" i="3" s="1"/>
  <c r="AO103" i="3"/>
  <c r="T113" i="3"/>
  <c r="V113" i="3" s="1"/>
  <c r="W113" i="3" s="1"/>
  <c r="AY113" i="3" s="1"/>
  <c r="F68" i="5"/>
  <c r="K12" i="6" s="1"/>
  <c r="AZ143" i="3"/>
  <c r="AN68" i="3"/>
  <c r="AO67" i="3"/>
  <c r="AN67" i="3"/>
  <c r="C14" i="6"/>
  <c r="B70" i="5"/>
  <c r="AN82" i="3"/>
  <c r="AN86" i="3"/>
  <c r="AO124" i="3"/>
  <c r="AN124" i="3"/>
  <c r="AO170" i="3"/>
  <c r="AO171" i="3"/>
  <c r="AN170" i="3"/>
  <c r="L13" i="6"/>
  <c r="AO61" i="3"/>
  <c r="AO70" i="3"/>
  <c r="AN84" i="3"/>
  <c r="AO84" i="3"/>
  <c r="AO138" i="3"/>
  <c r="R15" i="5"/>
  <c r="S15" i="5"/>
  <c r="R26" i="5"/>
  <c r="AO38" i="3"/>
  <c r="AO45" i="3"/>
  <c r="AO112" i="3"/>
  <c r="AN112" i="3"/>
  <c r="AN128" i="3"/>
  <c r="R49" i="5"/>
  <c r="S49" i="5"/>
  <c r="AZ11" i="3"/>
  <c r="AN14" i="3"/>
  <c r="AO20" i="3"/>
  <c r="AO27" i="3"/>
  <c r="AN32" i="3"/>
  <c r="AN40" i="3"/>
  <c r="AO42" i="3"/>
  <c r="AM44" i="3"/>
  <c r="AM71" i="3"/>
  <c r="AM74" i="3"/>
  <c r="AO81" i="3"/>
  <c r="AO85" i="3"/>
  <c r="AN85" i="3"/>
  <c r="AO88" i="3"/>
  <c r="AO94" i="3"/>
  <c r="AN94" i="3"/>
  <c r="AO95" i="3"/>
  <c r="AW95" i="3" s="1"/>
  <c r="AX95" i="3" s="1"/>
  <c r="AO96" i="3"/>
  <c r="AN95" i="3"/>
  <c r="AT95" i="3" s="1"/>
  <c r="AU95" i="3" s="1"/>
  <c r="AZ95" i="3" s="1"/>
  <c r="AO100" i="3"/>
  <c r="AN110" i="3"/>
  <c r="AO116" i="3"/>
  <c r="AO148" i="3"/>
  <c r="AN148" i="3"/>
  <c r="AM156" i="3"/>
  <c r="AN177" i="3"/>
  <c r="AO177" i="3"/>
  <c r="S16" i="5"/>
  <c r="R16" i="5"/>
  <c r="R62" i="5"/>
  <c r="E70" i="5"/>
  <c r="AN58" i="3"/>
  <c r="T137" i="3"/>
  <c r="V137" i="3" s="1"/>
  <c r="W137" i="3" s="1"/>
  <c r="AY137" i="3" s="1"/>
  <c r="AV137" i="3"/>
  <c r="AO68" i="3"/>
  <c r="S25" i="5"/>
  <c r="R60" i="5"/>
  <c r="AN11" i="3"/>
  <c r="AN12" i="3"/>
  <c r="AO18" i="3"/>
  <c r="AN24" i="3"/>
  <c r="AN64" i="3"/>
  <c r="AO64" i="3"/>
  <c r="AZ71" i="3"/>
  <c r="AO76" i="3"/>
  <c r="AN76" i="3"/>
  <c r="AO111" i="3"/>
  <c r="AN117" i="3"/>
  <c r="AN129" i="3"/>
  <c r="AN171" i="3"/>
  <c r="R36" i="5"/>
  <c r="R39" i="5"/>
  <c r="S39" i="5"/>
  <c r="AN30" i="3"/>
  <c r="AN33" i="3"/>
  <c r="AN48" i="3"/>
  <c r="AO48" i="3"/>
  <c r="AN57" i="3"/>
  <c r="AO57" i="3"/>
  <c r="AN61" i="3"/>
  <c r="AO132" i="3"/>
  <c r="AN133" i="3"/>
  <c r="AN139" i="3"/>
  <c r="AN166" i="3"/>
  <c r="AN165" i="3"/>
  <c r="AO175" i="3"/>
  <c r="AN175" i="3"/>
  <c r="AN27" i="3"/>
  <c r="AO30" i="3"/>
  <c r="AO106" i="3"/>
  <c r="AO136" i="3"/>
  <c r="AN136" i="3"/>
  <c r="AO142" i="3"/>
  <c r="AN142" i="3"/>
  <c r="E67" i="5"/>
  <c r="L10" i="4"/>
  <c r="M10" i="4" s="1"/>
  <c r="AO14" i="3"/>
  <c r="AO17" i="3"/>
  <c r="AN23" i="3"/>
  <c r="AT23" i="3" s="1"/>
  <c r="AU23" i="3" s="1"/>
  <c r="AZ23" i="3" s="1"/>
  <c r="AO32" i="3"/>
  <c r="AN35" i="3"/>
  <c r="AT35" i="3" s="1"/>
  <c r="AU35" i="3" s="1"/>
  <c r="AZ35" i="3" s="1"/>
  <c r="AO37" i="3"/>
  <c r="AN37" i="3"/>
  <c r="AN44" i="3"/>
  <c r="AN52" i="3"/>
  <c r="AN51" i="3"/>
  <c r="AO52" i="3"/>
  <c r="AO54" i="3"/>
  <c r="AN54" i="3"/>
  <c r="AO60" i="3"/>
  <c r="AN63" i="3"/>
  <c r="AN69" i="3"/>
  <c r="AO75" i="3"/>
  <c r="U77" i="3"/>
  <c r="AN77" i="3"/>
  <c r="AT77" i="3" s="1"/>
  <c r="AU77" i="3" s="1"/>
  <c r="AZ77" i="3" s="1"/>
  <c r="AN83" i="3"/>
  <c r="AT83" i="3" s="1"/>
  <c r="AU83" i="3" s="1"/>
  <c r="AZ83" i="3" s="1"/>
  <c r="AN102" i="3"/>
  <c r="AO105" i="3"/>
  <c r="AN105" i="3"/>
  <c r="AM109" i="3"/>
  <c r="AO113" i="3"/>
  <c r="AW113" i="3" s="1"/>
  <c r="AX113" i="3" s="1"/>
  <c r="AN113" i="3"/>
  <c r="AT113" i="3" s="1"/>
  <c r="AU113" i="3" s="1"/>
  <c r="AZ113" i="3" s="1"/>
  <c r="AN114" i="3"/>
  <c r="AZ131" i="3"/>
  <c r="AN145" i="3"/>
  <c r="AO144" i="3"/>
  <c r="AN144" i="3"/>
  <c r="AO145" i="3"/>
  <c r="AN159" i="3"/>
  <c r="U167" i="3"/>
  <c r="T173" i="3"/>
  <c r="V173" i="3" s="1"/>
  <c r="W173" i="3" s="1"/>
  <c r="AY173" i="3" s="1"/>
  <c r="AV173" i="3"/>
  <c r="AO188" i="3"/>
  <c r="AN188" i="3"/>
  <c r="E69" i="5"/>
  <c r="L12" i="4"/>
  <c r="M12" i="4" s="1"/>
  <c r="L12" i="6"/>
  <c r="S24" i="5"/>
  <c r="T24" i="5" s="1"/>
  <c r="U24" i="5" s="1"/>
  <c r="G68" i="5" s="1"/>
  <c r="R24" i="5"/>
  <c r="R46" i="5"/>
  <c r="L14" i="6"/>
  <c r="S46" i="5"/>
  <c r="T46" i="5" s="1"/>
  <c r="U46" i="5" s="1"/>
  <c r="G70" i="5" s="1"/>
  <c r="AN93" i="3"/>
  <c r="AO104" i="3"/>
  <c r="AN104" i="3"/>
  <c r="AO158" i="3"/>
  <c r="AN158" i="3"/>
  <c r="R13" i="5"/>
  <c r="L11" i="6"/>
  <c r="S13" i="5"/>
  <c r="S27" i="5"/>
  <c r="R27" i="5"/>
  <c r="S61" i="5"/>
  <c r="R61" i="5"/>
  <c r="AN60" i="3"/>
  <c r="AN75" i="3"/>
  <c r="AO93" i="3"/>
  <c r="AM103" i="3"/>
  <c r="AM108" i="3"/>
  <c r="AO109" i="3"/>
  <c r="AO120" i="3"/>
  <c r="AN119" i="3"/>
  <c r="AT119" i="3" s="1"/>
  <c r="AU119" i="3" s="1"/>
  <c r="AZ119" i="3" s="1"/>
  <c r="AO127" i="3"/>
  <c r="AN127" i="3"/>
  <c r="AM136" i="3"/>
  <c r="AN147" i="3"/>
  <c r="AO147" i="3"/>
  <c r="AO156" i="3"/>
  <c r="AN155" i="3"/>
  <c r="AT155" i="3" s="1"/>
  <c r="AU155" i="3" s="1"/>
  <c r="AO155" i="3"/>
  <c r="AW155" i="3" s="1"/>
  <c r="AX155" i="3" s="1"/>
  <c r="AM172" i="3"/>
  <c r="AM186" i="3"/>
  <c r="R48" i="5"/>
  <c r="AN174" i="3"/>
  <c r="AN183" i="3"/>
  <c r="AO185" i="3"/>
  <c r="AW185" i="3" s="1"/>
  <c r="AX185" i="3" s="1"/>
  <c r="AZ185" i="3" s="1"/>
  <c r="AN186" i="3"/>
  <c r="AO108" i="3"/>
  <c r="AN107" i="3"/>
  <c r="AT107" i="3" s="1"/>
  <c r="AU107" i="3" s="1"/>
  <c r="AZ107" i="3" s="1"/>
  <c r="AN116" i="3"/>
  <c r="AM146" i="3"/>
  <c r="AN150" i="3"/>
  <c r="AO165" i="3"/>
  <c r="AM173" i="3"/>
  <c r="AN176" i="3"/>
  <c r="AO176" i="3"/>
  <c r="AM182" i="3"/>
  <c r="AM190" i="3"/>
  <c r="C12" i="6"/>
  <c r="B68" i="5"/>
  <c r="S17" i="5"/>
  <c r="AO110" i="3"/>
  <c r="AM115" i="3"/>
  <c r="U119" i="3"/>
  <c r="AN135" i="3"/>
  <c r="AO137" i="3"/>
  <c r="AW137" i="3" s="1"/>
  <c r="AX137" i="3" s="1"/>
  <c r="AZ137" i="3" s="1"/>
  <c r="AN138" i="3"/>
  <c r="AO146" i="3"/>
  <c r="AN154" i="3"/>
  <c r="AN157" i="3"/>
  <c r="AN187" i="3"/>
  <c r="AO187" i="3"/>
  <c r="R58" i="5"/>
  <c r="S58" i="5"/>
  <c r="F71" i="5"/>
  <c r="K15" i="6" s="1"/>
  <c r="M13" i="6" l="1"/>
  <c r="K69" i="5"/>
  <c r="I69" i="5"/>
  <c r="P13" i="6" s="1"/>
  <c r="J69" i="5"/>
  <c r="N13" i="6" s="1"/>
  <c r="AV119" i="3"/>
  <c r="T119" i="3"/>
  <c r="V119" i="3" s="1"/>
  <c r="W119" i="3" s="1"/>
  <c r="AY119" i="3" s="1"/>
  <c r="F70" i="5"/>
  <c r="K14" i="6" s="1"/>
  <c r="J14" i="6"/>
  <c r="O14" i="6" s="1"/>
  <c r="AZ155" i="3"/>
  <c r="T57" i="5"/>
  <c r="U57" i="5" s="1"/>
  <c r="G71" i="5" s="1"/>
  <c r="M14" i="6"/>
  <c r="K70" i="5"/>
  <c r="I70" i="5"/>
  <c r="P14" i="6" s="1"/>
  <c r="J70" i="5"/>
  <c r="N14" i="6" s="1"/>
  <c r="J11" i="6"/>
  <c r="O11" i="6" s="1"/>
  <c r="F67" i="5"/>
  <c r="K11" i="6" s="1"/>
  <c r="AZ167" i="3"/>
  <c r="J13" i="6"/>
  <c r="O13" i="6" s="1"/>
  <c r="F69" i="5"/>
  <c r="K13" i="6" s="1"/>
  <c r="J68" i="5"/>
  <c r="N12" i="6" s="1"/>
  <c r="K68" i="5"/>
  <c r="I68" i="5"/>
  <c r="P12" i="6" s="1"/>
  <c r="M12" i="6"/>
  <c r="T167" i="3"/>
  <c r="V167" i="3" s="1"/>
  <c r="W167" i="3" s="1"/>
  <c r="AY167" i="3" s="1"/>
  <c r="AV167" i="3"/>
  <c r="AV77" i="3"/>
  <c r="T77" i="3"/>
  <c r="V77" i="3" s="1"/>
  <c r="W77" i="3" s="1"/>
  <c r="AY77" i="3" s="1"/>
  <c r="AZ161" i="3"/>
  <c r="T13" i="5"/>
  <c r="U13" i="5" s="1"/>
  <c r="G67" i="5" s="1"/>
  <c r="I67" i="5" l="1"/>
  <c r="P11" i="6" s="1"/>
  <c r="K67" i="5"/>
  <c r="M11" i="6"/>
  <c r="J67" i="5"/>
  <c r="N11" i="6" s="1"/>
  <c r="I71" i="5"/>
  <c r="P15" i="6" s="1"/>
  <c r="M15" i="6"/>
  <c r="K71" i="5"/>
  <c r="J71" i="5"/>
  <c r="N15" i="6" s="1"/>
</calcChain>
</file>

<file path=xl/comments1.xml><?xml version="1.0" encoding="utf-8"?>
<comments xmlns="http://schemas.openxmlformats.org/spreadsheetml/2006/main">
  <authors>
    <author/>
  </authors>
  <commentList>
    <comment ref="A8" authorId="0" shapeId="0">
      <text>
        <r>
          <rPr>
            <sz val="11"/>
            <color theme="1"/>
            <rFont val="Calibri"/>
            <family val="2"/>
            <scheme val="minor"/>
          </rPr>
          <t>======
ID#AAABsjhXUWk
Natalia Irina Vanegas Pinzón    (2025-10-17 10:54:31)
Escriba el nombre del proceso sobre el cual se realizará la gestión del riesgo.</t>
        </r>
      </text>
    </comment>
    <comment ref="B8" authorId="0" shapeId="0">
      <text>
        <r>
          <rPr>
            <sz val="11"/>
            <color theme="1"/>
            <rFont val="Calibri"/>
            <family val="2"/>
            <scheme val="minor"/>
          </rPr>
          <t>======
ID#AAABskKF5Zc
Natalia Irina Vanegas Pinzón    (2025-10-17 10:54:31)
Indique el objetivo estratégico al cual se va a identificar el riesgo y/o al que se asocian los riesgos del proceso.</t>
        </r>
      </text>
    </comment>
    <comment ref="C8" authorId="0" shapeId="0">
      <text>
        <r>
          <rPr>
            <sz val="11"/>
            <color theme="1"/>
            <rFont val="Calibri"/>
            <family val="2"/>
            <scheme val="minor"/>
          </rPr>
          <t>======
ID#AAABsjhXUWc
Natalia Irina Vanegas Pinzón    (2025-10-17 10:54:31)
Escriba el objetivo del proceso</t>
        </r>
      </text>
    </comment>
    <comment ref="BF8" authorId="0" shapeId="0">
      <text>
        <r>
          <rPr>
            <sz val="11"/>
            <color theme="1"/>
            <rFont val="Calibri"/>
            <family val="2"/>
            <scheme val="minor"/>
          </rPr>
          <t>======
ID#AAABsjifAeE
Alejandra    (2025-10-17 10:54:31)
Son las acciones que se implementaran en caso de que el riesgo se materializace.</t>
        </r>
      </text>
    </comment>
    <comment ref="G10" authorId="0" shapeId="0">
      <text>
        <r>
          <rPr>
            <sz val="11"/>
            <color theme="1"/>
            <rFont val="Calibri"/>
            <family val="2"/>
            <scheme val="minor"/>
          </rPr>
          <t>======
ID#AAABsjifAdk
Alejandra    (2025-10-17 10:54:31)
Relacionar el producto asociado a la situación de riesgo</t>
        </r>
      </text>
    </comment>
    <comment ref="I10" authorId="0" shapeId="0">
      <text>
        <r>
          <rPr>
            <sz val="11"/>
            <color theme="1"/>
            <rFont val="Calibri"/>
            <family val="2"/>
            <scheme val="minor"/>
          </rPr>
          <t>======
ID#AAABsjifAec
Natalia Irina Vanegas Pinzón    (2025-10-17 10:54:31)
Registrar riesgo de identificación RG-RF-RLA-FT</t>
        </r>
      </text>
    </comment>
    <comment ref="L10" authorId="0" shapeId="0">
      <text>
        <r>
          <rPr>
            <sz val="11"/>
            <color theme="1"/>
            <rFont val="Calibri"/>
            <family val="2"/>
            <scheme val="minor"/>
          </rPr>
          <t>======
ID#AAABskKF5ZY
Alejandra    (2025-10-17 10:54:31)
Es una alerta temprana que indica si un riesgo de gestión está aumentando o disminuyendo. Determina la materialización del riesgo</t>
        </r>
      </text>
    </comment>
    <comment ref="N10" authorId="0" shapeId="0">
      <text>
        <r>
          <rPr>
            <sz val="11"/>
            <color theme="1"/>
            <rFont val="Calibri"/>
            <family val="2"/>
            <scheme val="minor"/>
          </rPr>
          <t>======
ID#AAABsjifAdY
LUZMA    (2025-10-17 10:54:31)
Muy Baja: La actividad que conlleva el riesgo se ejecuta como máximo 5 veces al año. 20%
Baja: La actividad/producto/activo que conlleva el riesgo se ejecuta/genera de 6 a 40  veces por año. 40%
Media: La actividad/producto/activo que conlleva el riesgo se ejecuta/genera de 41 a 200 veces por año. 60%
Alta: La actividad/producto que conlleva el riesgo se ejecuta de 201 a 500 veces por año. 80%
Muy Alta: La actividad/producto  que conlleva el riesgo se ejecuta más de  501 veces por año. 100%</t>
        </r>
      </text>
    </comment>
    <comment ref="P10" authorId="0" shapeId="0">
      <text>
        <r>
          <rPr>
            <sz val="11"/>
            <color theme="1"/>
            <rFont val="Calibri"/>
            <family val="2"/>
            <scheme val="minor"/>
          </rPr>
          <t>======
ID#AAABsjifAdU
Natalia Irina Vanegas Pinzón    (2025-10-17 10:54:31)
Leve: Afectación menor a 10 SMLMV  20%
Menor: Entre 10 y 50 SMLMV  40%
Moderado: Entre 50 y 100 SMLMV  60%
Mayor: Entre 100 y 500 SMLMV  80%
Catastrófico: Mayor a 500 SMLMV  100%</t>
        </r>
      </text>
    </comment>
    <comment ref="R10" authorId="0" shapeId="0">
      <text>
        <r>
          <rPr>
            <sz val="11"/>
            <color theme="1"/>
            <rFont val="Calibri"/>
            <family val="2"/>
            <scheme val="minor"/>
          </rPr>
          <t>======
ID#AAABsjhXUXA
LUZMA    (2025-10-17 10:54:31)
Leve: El riesgo afecta la imagen de alguna área de la organización.
Menor: El riesgo afecta la imagen de la entidad internamente, de conocimiento general, nivel interno, de junta dircetiva y accionistas y/o de provedores.
Moderado: El riesgo afecta la imagen de la entidad con algunos usuarios de relevancia frente al logro de los objetivos.
Mayor: El riesgo afecta la imagen de de la entidad con efecto publicitario sostenido a nivel de sector administrativo, nivel departamental o municipal
Catastrófico: El riesgo afecta la imagen de la entidad a nivel nacional, con efecto publicitarios sostenible a nivel país</t>
        </r>
      </text>
    </comment>
    <comment ref="Y10" authorId="0" shapeId="0">
      <text>
        <r>
          <rPr>
            <sz val="11"/>
            <color theme="1"/>
            <rFont val="Calibri"/>
            <family val="2"/>
            <scheme val="minor"/>
          </rPr>
          <t>======
ID#AAABsjhXUWo
Alejandra    (2025-10-17 10:54:31)
Identificar el cargo del servidor que ejecuta el control, en caso de que sean controles automáticos se identificará el sistema que realiza la actividad.</t>
        </r>
      </text>
    </comment>
    <comment ref="Z10" authorId="0" shapeId="0">
      <text>
        <r>
          <rPr>
            <sz val="11"/>
            <color theme="1"/>
            <rFont val="Calibri"/>
            <family val="2"/>
            <scheme val="minor"/>
          </rPr>
          <t>======
ID#AAABsjifAd8
Alejandra    (2025-10-17 10:54:31)
Se refiere a la frecuencia con la que se lleva a cabo una actividad de control para asegurar que un riesgo se mantenga dentro de los niveles aceptables</t>
        </r>
      </text>
    </comment>
    <comment ref="AA10" authorId="0" shapeId="0">
      <text>
        <r>
          <rPr>
            <sz val="11"/>
            <color theme="1"/>
            <rFont val="Calibri"/>
            <family val="2"/>
            <scheme val="minor"/>
          </rPr>
          <t>======
ID#AAABsjifAd0
Alejandra    (2025-10-17 10:54:31)
Declaración clara del objetivo del control, es decir, qué se busca asegurar o verificar.</t>
        </r>
      </text>
    </comment>
    <comment ref="AB10" authorId="0" shapeId="0">
      <text>
        <r>
          <rPr>
            <sz val="11"/>
            <color theme="1"/>
            <rFont val="Calibri"/>
            <family val="2"/>
            <scheme val="minor"/>
          </rPr>
          <t>======
ID#AAABsjifAeg
Alejandra    (2025-10-17 10:54:31)
Se establecen los pasos detallados o el procedimiento que se debe seguir "Descripción de su ejecución"</t>
        </r>
      </text>
    </comment>
    <comment ref="AC10" authorId="0" shapeId="0">
      <text>
        <r>
          <rPr>
            <sz val="11"/>
            <color theme="1"/>
            <rFont val="Calibri"/>
            <family val="2"/>
            <scheme val="minor"/>
          </rPr>
          <t>======
ID#AAABsjifAeM
Alejandra    (2025-10-17 10:54:31)
Se refiere a cuando no se cumple el control y se hace una corrección o se genera un plan B.
Es una alerta que permite al proceso identificar y corregir fallas en sus controles.</t>
        </r>
      </text>
    </comment>
    <comment ref="AD10" authorId="0" shapeId="0">
      <text>
        <r>
          <rPr>
            <sz val="11"/>
            <color theme="1"/>
            <rFont val="Calibri"/>
            <family val="2"/>
            <scheme val="minor"/>
          </rPr>
          <t>======
ID#AAABsjhXUWg
Alejandra    (2025-10-17 10:54:31)
Prueba o el registro que se generará a partir de la ejecución del control. Importante esta evidencia debe ser produto del control y la que se reporte en el sguimiento de controles</t>
        </r>
      </text>
    </comment>
    <comment ref="AG10" authorId="0" shapeId="0">
      <text>
        <r>
          <rPr>
            <sz val="11"/>
            <color theme="1"/>
            <rFont val="Calibri"/>
            <family val="2"/>
            <scheme val="minor"/>
          </rPr>
          <t>======
ID#AAABsjifAeY
Alejandra    (2025-10-17 10:54:31)
Es el documento que relaciona el control "un procedimiento o acto administrativo"</t>
        </r>
      </text>
    </comment>
    <comment ref="AI10" authorId="0" shapeId="0">
      <text>
        <r>
          <rPr>
            <sz val="11"/>
            <color theme="1"/>
            <rFont val="Calibri"/>
            <family val="2"/>
            <scheme val="minor"/>
          </rPr>
          <t>======
ID#AAABsjifAeI
Natalia Irina Vanegas Pinzón    (2025-10-17 10:54:31)
Preventivo: Va a las causas del riesgo. Atacan la probabilidad de ocurrencia del riesgo.
Control accionado en la entrada del proceso y antes de que se realice la actividad originadora del riesgo, se busca establecer las condiciones que aseguren el resultado final esperado. 
Detectivo: Detecta que algo ocurre y devuelve el proceso a los controles preventivos. Atacan la probabilidad de ocurrencia del riesgo.
Control accionado durante la ejecución del proceso. Estos controles detectan el riesgo, pero generan reprocesos.
Correctivos: Atacan el impacto frente a la materialización del riesgo.
Control accionado en la salida del proceso y después de que se materializa el riesgo. Estos controles tienen costos implícitos.
(Según lo establecido por la metodología del DAFP)</t>
        </r>
      </text>
    </comment>
    <comment ref="AK10" authorId="0" shapeId="0">
      <text>
        <r>
          <rPr>
            <sz val="11"/>
            <color theme="1"/>
            <rFont val="Calibri"/>
            <family val="2"/>
            <scheme val="minor"/>
          </rPr>
          <t>======
ID#AAABsjifAd4
Natalia Irina Vanegas Pinzón    (2025-10-17 10:54:31)
Automático: Ejecutado por un sistema
Manual: Ejecutado por personas</t>
        </r>
      </text>
    </comment>
    <comment ref="AP10" authorId="0" shapeId="0">
      <text>
        <r>
          <rPr>
            <sz val="11"/>
            <color theme="1"/>
            <rFont val="Calibri"/>
            <family val="2"/>
            <scheme val="minor"/>
          </rPr>
          <t>======
ID#AAABsjifAeA
Natalia Irina Vanegas Pinzón    (2025-10-17 10:54:31)
Documentado: Controles que están documentados en el proceso, ya 
sea en manuales, procedimientos, flujogramas o cualquier otro documento propio del proceso.
Sin documentar: Identifica a los controles que pese a que se ejecutan en el proceso no se encuentran documentados en ningún documento propio del proceso.
(Según la metodología del DAFP)</t>
        </r>
      </text>
    </comment>
    <comment ref="AQ10" authorId="0" shapeId="0">
      <text>
        <r>
          <rPr>
            <sz val="11"/>
            <color theme="1"/>
            <rFont val="Calibri"/>
            <family val="2"/>
            <scheme val="minor"/>
          </rPr>
          <t>======
ID#AAABsjhXUXE
Natalia Irina Vanegas Pinzón    (2025-10-17 10:54:31)
Continua: El control se aplica siempre que se realiza la actividad que conlleva el riesgo.
Aleatoria: El control se aplica  aleatoriamente a la actividad que conlleva el riesgo.
(Según la metodología del DAFP)</t>
        </r>
      </text>
    </comment>
    <comment ref="AR10" authorId="0" shapeId="0">
      <text>
        <r>
          <rPr>
            <sz val="11"/>
            <color theme="1"/>
            <rFont val="Calibri"/>
            <family val="2"/>
            <scheme val="minor"/>
          </rPr>
          <t>======
ID#AAABsjifAdo
Natalia Irina Vanegas Pinzón    (2025-10-17 10:54:31)
Con registro: El control deja un registro permite evidencia la ejecución del control.
Sin registro: El control no deja registro de la ejecución del control. 
(Según la metodología del DAFP)</t>
        </r>
      </text>
    </comment>
    <comment ref="BA10" authorId="0" shapeId="0">
      <text>
        <r>
          <rPr>
            <sz val="11"/>
            <color theme="1"/>
            <rFont val="Calibri"/>
            <family val="2"/>
            <scheme val="minor"/>
          </rPr>
          <t>======
ID#AAABsjifAdg
Reducir    (2025-10-17 10:54:31)
(mitigar): Acciones que mitiguen el nivel de riesgo. No es necesariamente un nuevo control.
(transferir): Tercerizar el proceso o trasladar el riesgo a través de seguros o pólizas.
La responsabilidad económica recae sobre el tercero, pero no se trasfiere la responsabilidad sobre el tema reputacional.
Aceptar: Asumir el riesgo conociendo los efectos de su posible materialización.
Evitar: No asumir la actividad que genera el riesgo.
(Según la metodología del DAFP)</t>
        </r>
      </text>
    </comment>
    <comment ref="BB10" authorId="0" shapeId="0">
      <text>
        <r>
          <rPr>
            <sz val="11"/>
            <color theme="1"/>
            <rFont val="Calibri"/>
            <family val="2"/>
            <scheme val="minor"/>
          </rPr>
          <t>======
ID#AAABskKF5ZU
Alejandra    (2025-10-17 10:54:31)
Deben ir numeradas.
Es importante definir actividades para fortalecer los controles o para crear nuevo controles.</t>
        </r>
      </text>
    </comment>
    <comment ref="BE10" authorId="0" shapeId="0">
      <text>
        <r>
          <rPr>
            <sz val="11"/>
            <color theme="1"/>
            <rFont val="Calibri"/>
            <family val="2"/>
            <scheme val="minor"/>
          </rPr>
          <t>======
ID#AAABsjhXUW0
Alejandra    (2025-10-17 10:54:31)
No puede exceder el 30 de noviembre de la vigencia respectiva</t>
        </r>
      </text>
    </comment>
  </commentList>
  <extLst>
    <ext xmlns:r="http://schemas.openxmlformats.org/officeDocument/2006/relationships" uri="GoogleSheetsCustomDataVersion2">
      <go:sheetsCustomData xmlns:go="http://customooxmlschemas.google.com/" r:id="rId1" roundtripDataSignature="AMtx7mhqB87IVqrGghfHUM++Kcfjnxcy+A=="/>
    </ext>
  </extLst>
</comments>
</file>

<file path=xl/comments2.xml><?xml version="1.0" encoding="utf-8"?>
<comments xmlns="http://schemas.openxmlformats.org/spreadsheetml/2006/main">
  <authors>
    <author/>
  </authors>
  <commentList>
    <comment ref="G9" authorId="0" shapeId="0">
      <text>
        <r>
          <rPr>
            <sz val="11"/>
            <color theme="1"/>
            <rFont val="Calibri"/>
            <family val="2"/>
            <scheme val="minor"/>
          </rPr>
          <t>======
ID#AAABsjifAeQ
Para identificar con precisión los riesgos de corrupción, es fundamental  verificar en la caracterización del proceso  las actividades más críticas. Priorizar aquellas actividades donde hay indicios o evidencia de eventos de riesgo de corrupción. Estos indicios pueden ser    (2025-10-17 10:54:31)
Materializaciones: Casos concretos en los que el riesgo se ha manifestado.
Hallazgos disciplinarios: Informes o sanciones resultado de investigaciones internas o de entes de control.
Investigaciones disciplinarias: Procesos en curso que sugieren una posible falta.
Otros: Quejas reiteradas de ciudadanos, auditorías internas con inconsistencias, o anomalías en la ejecución de contratos.</t>
        </r>
      </text>
    </comment>
    <comment ref="I9" authorId="0" shapeId="0">
      <text>
        <r>
          <rPr>
            <sz val="11"/>
            <color theme="1"/>
            <rFont val="Calibri"/>
            <family val="2"/>
            <scheme val="minor"/>
          </rPr>
          <t>======
ID#AAABsjifAek
Astrid Cecilia Sarmiento Rincon    (2025-10-17 10:54:31)
Los efectos o situaciones resultantes de la materialización del riesgo que impactan en el objetivo, la entidad, sus grupos de valor y demás partes interesadas
Máximo 3 consecuencias.</t>
        </r>
      </text>
    </comment>
    <comment ref="K9" authorId="0" shapeId="0">
      <text>
        <r>
          <rPr>
            <sz val="11"/>
            <color theme="1"/>
            <rFont val="Calibri"/>
            <family val="2"/>
            <scheme val="minor"/>
          </rPr>
          <t>======
ID#AAABsjhXUWw
Alejandra    (2025-10-17 10:54:31)
Contestar preguntas de la fila 27 a la 45, según el número de riesgo</t>
        </r>
      </text>
    </comment>
  </commentList>
  <extLst>
    <ext xmlns:r="http://schemas.openxmlformats.org/officeDocument/2006/relationships" uri="GoogleSheetsCustomDataVersion2">
      <go:sheetsCustomData xmlns:go="http://customooxmlschemas.google.com/" r:id="rId1" roundtripDataSignature="AMtx7mhGX6eRj0Bp2M/bu0MjSrp1eheORg=="/>
    </ext>
  </extLst>
</comments>
</file>

<file path=xl/comments3.xml><?xml version="1.0" encoding="utf-8"?>
<comments xmlns="http://schemas.openxmlformats.org/spreadsheetml/2006/main">
  <authors>
    <author/>
  </authors>
  <commentList>
    <comment ref="F12" authorId="0" shapeId="0">
      <text>
        <r>
          <rPr>
            <sz val="11"/>
            <color theme="1"/>
            <rFont val="Calibri"/>
            <family val="2"/>
            <scheme val="minor"/>
          </rPr>
          <t>======
ID#AAABsjifAdc
La descripción debe incorporar los criterios de evaluación del control    (2025-10-17 10:54:31)
1. Responsable.
2. Periodicidad.
3. Propósito
4. Cómo se realiza la actividad de control
5. Qué pasa con ls observaciones o desviaciones
6. Evidencia de la ejecución del control
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Como evidencia: la respectiva lista de chequeo diligenciada con la información de la carpeta del cliente y correos solicitando la información faltante en los casos que aplique.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lista las cuentas pendientes de pago, realiza llamadas a los clientes y solicita que le indiquen la fecha para el pago oportuno de las mismas. Como evidencia: el listado de cuentas por cobrar pendientes de pago en Excel con los compromisos acordados con los clientes y extracto bancario.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En caso de encontrar coincidencias el sistema no permite realizar el pago. Como evidencia queda la programación interna del aplicativo y el reporte de coincidencia con listas restrictivas.</t>
        </r>
      </text>
    </comment>
    <comment ref="F23" authorId="0" shapeId="0">
      <text>
        <r>
          <rPr>
            <sz val="11"/>
            <color theme="1"/>
            <rFont val="Calibri"/>
            <family val="2"/>
            <scheme val="minor"/>
          </rPr>
          <t>======
ID#AAABskKF5Zg
La descripción debe incorporar los criterios de evaluación del control    (2025-10-17 10:54:31)
1. Responsable.
2. Periodicidad.
3. Propósito
4. Cómo se realiza la actividad de control
5. Qué pasa con ls observaciones o desviaciones
6. Evidencia de la ejecución del control
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Como evidencia: la respectiva lista de chequeo diligenciada con la información de la carpeta del cliente y correos solicitando la información faltante en los casos que aplique.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lista las cuentas pendientes de pago, realiza llamadas a los clientes y solicita que le indiquen la fecha para el pago oportuno de las mismas. Como evidencia: el listado de cuentas por cobrar pendientes de pago en Excel con los compromisos acordados con los clientes y extracto bancario.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En caso de encontrar coincidencias el sistema no permite realizar el pago. Como evidencia queda la programación interna del aplicativo y el reporte de coincidencia con listas restrictivas.</t>
        </r>
      </text>
    </comment>
    <comment ref="F34" authorId="0" shapeId="0">
      <text>
        <r>
          <rPr>
            <sz val="11"/>
            <color theme="1"/>
            <rFont val="Calibri"/>
            <family val="2"/>
            <scheme val="minor"/>
          </rPr>
          <t>======
ID#AAABsjifAds
La descripción debe incorporar los criterios de evaluación del control    (2025-10-17 10:54:31)
1. Responsable.
2. Periodicidad.
3. Propósito
4. Cómo se realiza la actividad de control
5. Qué pasa con ls observaciones o desviaciones
6. Evidencia de la ejecución del control
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Como evidencia: la respectiva lista de chequeo diligenciada con la información de la carpeta del cliente y correos solicitando la información faltante en los casos que aplique.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lista las cuentas pendientes de pago, realiza llamadas a los clientes y solicita que le indiquen la fecha para el pago oportuno de las mismas. Como evidencia: el listado de cuentas por cobrar pendientes de pago en Excel con los compromisos acordados con los clientes y extracto bancario.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En caso de encontrar coincidencias el sistema no permite realizar el pago. Como evidencia queda la programación interna del aplicativo y el reporte de coincidencia con listas restrictivas.</t>
        </r>
      </text>
    </comment>
    <comment ref="F45" authorId="0" shapeId="0">
      <text>
        <r>
          <rPr>
            <sz val="11"/>
            <color theme="1"/>
            <rFont val="Calibri"/>
            <family val="2"/>
            <scheme val="minor"/>
          </rPr>
          <t>======
ID#AAABsjhXUW8
La descripción debe incorporar los criterios de evaluación del control    (2025-10-17 10:54:31)
1. Responsable.
2. Periodicidad.
3. Propósito
4. Cómo se realiza la actividad de control
5. Qué pasa con ls observaciones o desviaciones
6. Evidencia de la ejecución del control
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Como evidencia: la respectiva lista de chequeo diligenciada con la información de la carpeta del cliente y correos solicitando la información faltante en los casos que aplique.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lista las cuentas pendientes de pago, realiza llamadas a los clientes y solicita que le indiquen la fecha para el pago oportuno de las mismas. Como evidencia: el listado de cuentas por cobrar pendientes de pago en Excel con los compromisos acordados con los clientes y extracto bancario.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En caso de encontrar coincidencias el sistema no permite realizar el pago. Como evidencia queda la programación interna del aplicativo y el reporte de coincidencia con listas restrictivas.</t>
        </r>
      </text>
    </comment>
    <comment ref="F56" authorId="0" shapeId="0">
      <text>
        <r>
          <rPr>
            <sz val="11"/>
            <color theme="1"/>
            <rFont val="Calibri"/>
            <family val="2"/>
            <scheme val="minor"/>
          </rPr>
          <t>======
ID#AAABsjifAdw
La descripción debe incorporar los criterios de evaluación del control    (2025-10-17 10:54:31)
1. Responsable.
2. Periodicidad.
3. Propósito
4. Cómo se realiza la actividad de control
5. Qué pasa con ls observaciones o desviaciones
6. Evidencia de la ejecución del control
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Como evidencia: la respectiva lista de chequeo diligenciada con la información de la carpeta del cliente y correos solicitando la información faltante en los casos que aplique.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lista las cuentas pendientes de pago, realiza llamadas a los clientes y solicita que le indiquen la fecha para el pago oportuno de las mismas. Como evidencia: el listado de cuentas por cobrar pendientes de pago en Excel con los compromisos acordados con los clientes y extracto bancario.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En caso de encontrar coincidencias el sistema no permite realizar el pago. Como evidencia queda la programación interna del aplicativo y el reporte de coincidencia con listas restrictivas.</t>
        </r>
      </text>
    </comment>
  </commentList>
  <extLst>
    <ext xmlns:r="http://schemas.openxmlformats.org/officeDocument/2006/relationships" uri="GoogleSheetsCustomDataVersion2">
      <go:sheetsCustomData xmlns:go="http://customooxmlschemas.google.com/" r:id="rId1" roundtripDataSignature="AMtx7mikYirc1P7IcJyjOOEMMk8v/KMBNA=="/>
    </ext>
  </extLst>
</comments>
</file>

<file path=xl/comments4.xml><?xml version="1.0" encoding="utf-8"?>
<comments xmlns="http://schemas.openxmlformats.org/spreadsheetml/2006/main">
  <authors>
    <author/>
  </authors>
  <commentList>
    <comment ref="V8" authorId="0" shapeId="0">
      <text>
        <r>
          <rPr>
            <sz val="11"/>
            <color theme="1"/>
            <rFont val="Calibri"/>
            <family val="2"/>
            <scheme val="minor"/>
          </rPr>
          <t>======
ID#AAABsjhXUW4
Alejandra    (2025-10-17 10:54:31)
Son las acciones que se implementaran en caso de que el riesgo se materializace</t>
        </r>
      </text>
    </comment>
    <comment ref="Q10" authorId="0" shapeId="0">
      <text>
        <r>
          <rPr>
            <sz val="11"/>
            <color theme="1"/>
            <rFont val="Calibri"/>
            <family val="2"/>
            <scheme val="minor"/>
          </rPr>
          <t>======
ID#AAABsjhXUWs
Natalia Irina Vanegas Pinzón    (2025-10-17 10:54:31)
En los riesgos de corrupción no se acepta la opción de asumir.</t>
        </r>
      </text>
    </comment>
    <comment ref="R10" authorId="0" shapeId="0">
      <text>
        <r>
          <rPr>
            <sz val="11"/>
            <color theme="1"/>
            <rFont val="Calibri"/>
            <family val="2"/>
            <scheme val="minor"/>
          </rPr>
          <t>======
ID#AAABsjhXUWY
Portatil    (2025-10-17 10:54:31)
Deben ir numeradas.
Es importante definir actividades para fortalecer los controles o para crear nuevo controles.
Actividades: Son las tareas o procesos que se deben ejecutar para implementar el tratamiento. Por ejemplo, "Capacitar a los funcionarios sobre el nuevo código de ética", "Implementar un nuevo sistema de trazabilidad para los contratos", o "Realizar auditorías sorpresa a los procesos de selección de proveedores".
Productos: Son los entregables o resultados concretos de esas actividades. Siguiendo los ejemplos anteriores, los productos podrían ser: "Registro de asistencia a la capacitación", "Informe de implementación del sistema de trazabilidad", o "Acta de la auditoría con sus hallazgos".</t>
        </r>
      </text>
    </comment>
    <comment ref="U10" authorId="0" shapeId="0">
      <text>
        <r>
          <rPr>
            <sz val="11"/>
            <color theme="1"/>
            <rFont val="Calibri"/>
            <family val="2"/>
            <scheme val="minor"/>
          </rPr>
          <t>======
ID#AAABsjifAeU
Alejandra    (2025-10-17 10:54:31)
No puede exceder el 30 de noviembre de la vigencia respectiva</t>
        </r>
      </text>
    </comment>
  </commentList>
  <extLst>
    <ext xmlns:r="http://schemas.openxmlformats.org/officeDocument/2006/relationships" uri="GoogleSheetsCustomDataVersion2">
      <go:sheetsCustomData xmlns:go="http://customooxmlschemas.google.com/" r:id="rId1" roundtripDataSignature="AMtx7mjHI1885ATiYWxgLNIsIuDg4fTXTQ=="/>
    </ext>
  </extLst>
</comments>
</file>

<file path=xl/sharedStrings.xml><?xml version="1.0" encoding="utf-8"?>
<sst xmlns="http://schemas.openxmlformats.org/spreadsheetml/2006/main" count="1223" uniqueCount="575">
  <si>
    <t>GESTIÓN  DE LA MEJORA CONTINUA</t>
  </si>
  <si>
    <t>Código: GMC-PR-02-FR-01</t>
  </si>
  <si>
    <t>Versión: 04</t>
  </si>
  <si>
    <t>MAPA DE RIESGOS DE GESTIÓN,FISCAL,LA/FT Y CORRUPCIÓN</t>
  </si>
  <si>
    <t>Fecha: 15/08/2025</t>
  </si>
  <si>
    <t>Hoja 1 de 6</t>
  </si>
  <si>
    <t>CONTEXTO INSUMO PARA LA MATRIZ DE RIESGOS</t>
  </si>
  <si>
    <t>IDENTIFICACIÓN DEL CONTEXTO</t>
  </si>
  <si>
    <r>
      <rPr>
        <sz val="11"/>
        <color theme="1"/>
        <rFont val="Arial"/>
        <family val="2"/>
      </rPr>
      <t xml:space="preserve">Identifique factores </t>
    </r>
    <r>
      <rPr>
        <b/>
        <sz val="11"/>
        <color theme="1"/>
        <rFont val="Arial"/>
        <family val="2"/>
      </rPr>
      <t>(negativos)</t>
    </r>
    <r>
      <rPr>
        <sz val="11"/>
        <color theme="1"/>
        <rFont val="Arial"/>
        <family val="2"/>
      </rPr>
      <t xml:space="preserve"> o </t>
    </r>
    <r>
      <rPr>
        <b/>
        <sz val="11"/>
        <color theme="1"/>
        <rFont val="Arial"/>
        <family val="2"/>
      </rPr>
      <t xml:space="preserve">(positivos) </t>
    </r>
    <r>
      <rPr>
        <sz val="11"/>
        <color theme="1"/>
        <rFont val="Arial"/>
        <family val="2"/>
      </rPr>
      <t>que afectan al proceso</t>
    </r>
  </si>
  <si>
    <t>CONTEXTO EXTERNO</t>
  </si>
  <si>
    <t>Factores del contexto</t>
  </si>
  <si>
    <t>A - AMENAZAS (factores negativos externos)</t>
  </si>
  <si>
    <t>O - OPORTUNIDADES (factores positivos externos)</t>
  </si>
  <si>
    <t>Identifique factores que representen una amenaza o una oportunidad en ejes como el: Económico, social y cultural, tecnológico, político, legales y reglamentarios, medio ambientales y de comunicación externa.</t>
  </si>
  <si>
    <t>Desatender los lineamientos establecidos por el Comité de Conciliación.</t>
  </si>
  <si>
    <t>Plataformas distritales: LegalBog – Régimen Legal de Bogotá –Sistema de Procesos Judiciales – SIPROJ web– Sistema Bogotá te escucha.</t>
  </si>
  <si>
    <t>Debilidad en la plataforma de la rama judicial</t>
  </si>
  <si>
    <t xml:space="preserve">FACULTAD  DE SANEAR O AJUSTAR el PROCESO , de conformidad con las disposiciones normativas vigentes. </t>
  </si>
  <si>
    <t>Cambios normativos que impactan el desarrollo del proceso</t>
  </si>
  <si>
    <t xml:space="preserve">Correcta gestión en el trámite  judicial </t>
  </si>
  <si>
    <t>Disponer de herramientas y capacitaciones por parte de la Secretaría Jurídica Distrital.</t>
  </si>
  <si>
    <t xml:space="preserve">Implementar o aplicar las disposiciones normativas del orden distrital y nacional </t>
  </si>
  <si>
    <t>CONTEXTO INTERNO</t>
  </si>
  <si>
    <t>D - DEBILIDADES (factores negativos internos)</t>
  </si>
  <si>
    <t>F - FORTALEZAS (factores positivos internos)</t>
  </si>
  <si>
    <t>Identifique factores en los que la entidad tiene debilidades o fortalezas en temas como: Funciones y responsabilidades (políticas, objetivos y estrategias), personas, tecnología, estructura organizacional, financieros, relaciones con partes involucradas, estructura organizacional, diseño y ejecución del proceso.</t>
  </si>
  <si>
    <t xml:space="preserve">Asesorar, analizar, sentar las bases y emitir lineamientos sobre un tema específico o general para que a partir de ahí se proceda a la toma de decisiones con el sustento jurídico correspondiente, bajo la premisa de unidad de criterio </t>
  </si>
  <si>
    <t xml:space="preserve">Contribuir en  la producción normativa, en su planeación, proyección, suscripción y evaluación de los documentos y actos administrativos que deban expedir las dependencias de la Secretaría Distrital de Cultura, Recreación y Deporte, las entidades adscritas y la vinculada, para el cumplimiento de sus fines, en atención al ciclo de gobernanza regulatoria. Implementar las Políticas de Mejora Normativa y Cumplimiento Normativo en cumplimiento del Modelo de Gestión Jurídica Pública  y  del Modelo de Gestión  Jurídica Anticorrupción </t>
  </si>
  <si>
    <t>Representar judicial y extrajudicialmente a la SCRD, para la protección de sus  intereses, discutidos en sede jurisdiccional o a través de los mecanismos alternativos de solución de conflictos, bien sea actuando como demandantes, como demandados o vinculados,  en procura de proteger los intereses del Distrito y la recuperación del patrimonio público. Adoptar, modificar, adicionar o actualizar políticas en materia de prevención del daño antijurídico, gestión judicial.</t>
  </si>
  <si>
    <t>Vigencia</t>
  </si>
  <si>
    <t>No. Edición  del documento</t>
  </si>
  <si>
    <t>Fecha última Edición</t>
  </si>
  <si>
    <t>Descripción de las modificaciones</t>
  </si>
  <si>
    <t>Hoja 2 de 6</t>
  </si>
  <si>
    <t>APOYO PARA LA IDENTIFICACIÓN DE RIESGOS DE GESTIÓN -FISCALES Y LA/FT</t>
  </si>
  <si>
    <t>RIESGO 1</t>
  </si>
  <si>
    <t>Árbol de problemas</t>
  </si>
  <si>
    <t>Seleccione</t>
  </si>
  <si>
    <t>Efecto 
Impacto (DAFP)</t>
  </si>
  <si>
    <t>Reputacional</t>
  </si>
  <si>
    <t>QUE</t>
  </si>
  <si>
    <t>Si no existe un segundo efecto/consecuencia/causa coloque un espacio o un punto</t>
  </si>
  <si>
    <t>Efecto directo
Consecuencias
Causa inmediata (DAFP)</t>
  </si>
  <si>
    <t xml:space="preserve">Retrasos en las etapas de planeación, diseño, consulta pública, revisión de la calidad, publicación y/o evaluación de los actos administrativos en el proceso de gestión juridica. </t>
  </si>
  <si>
    <t>COMO</t>
  </si>
  <si>
    <t>PROBLEMA CENTRAL
Evento de riesgo 
Causa raiz (DAFP)
- Punto crítico en el producto -</t>
  </si>
  <si>
    <t xml:space="preserve">Incumplimientos del procedimiento de producción normativa - ciclo de gobernanza regulatoria </t>
  </si>
  <si>
    <t>POR QUÉ</t>
  </si>
  <si>
    <t>Causas</t>
  </si>
  <si>
    <t>Ausencia de seguimiento de los requerimientos establecidos para las etapas de planeación, diseño, consulta pública, revisión de la calidad, publicación y/o evaluación de los actos administrativos.</t>
  </si>
  <si>
    <t>Sub causas (desagregadas)
- indicativas -</t>
  </si>
  <si>
    <t>REDACCIÓN DEL RIESGO</t>
  </si>
  <si>
    <t>Registrar información de  acuerdo con tablas Factores y Clasificación-ver Fact-Clas RG</t>
  </si>
  <si>
    <t>Posibilidad de afectación (qué)…por… (cómo)...debido a (por qué)</t>
  </si>
  <si>
    <t>FACTORES</t>
  </si>
  <si>
    <t>CLASIFICACIÓN</t>
  </si>
  <si>
    <t xml:space="preserve">Posibilidad de afectación reputacional por reprocesos en el procesos de gestión juridica por el incumplimiento en las etapas de planeación, diseño, consulta pública, revisión de la calidad, publicación y/o evaluación de los actos administrativos establecios en el procedimiento de producción normativa  - ciclo de gobernanza regulatoria </t>
  </si>
  <si>
    <t>Procesos</t>
  </si>
  <si>
    <t>Ejecución y Administración de Procesos</t>
  </si>
  <si>
    <t>RIESGO 2</t>
  </si>
  <si>
    <t>Económica y Reputacional</t>
  </si>
  <si>
    <t xml:space="preserve">Fallos condenatorios </t>
  </si>
  <si>
    <t xml:space="preserve">vencimiento de términos de los procesos judiciales o trámites extrajudiciales.                    </t>
  </si>
  <si>
    <t>Falta de vigilancia de los procesos judiciales</t>
  </si>
  <si>
    <t xml:space="preserve">Posibilidad de afectación economica y reptutacional por fallos condenatorios debido a vencimientos de términos de los procesos judiciales o de los trámites extrajudiciales, por falta de vigilancia de los apoderados </t>
  </si>
  <si>
    <t>RIESGO 3</t>
  </si>
  <si>
    <t>RIESGO 4</t>
  </si>
  <si>
    <t>RIESGO 5</t>
  </si>
  <si>
    <t>RIESGO 6</t>
  </si>
  <si>
    <t>RIESGO 7</t>
  </si>
  <si>
    <t>RIESGO 8</t>
  </si>
  <si>
    <t>RIESGO 9</t>
  </si>
  <si>
    <t>RIESGO 10</t>
  </si>
  <si>
    <t>RIESGO 11</t>
  </si>
  <si>
    <t>RIESGO 12</t>
  </si>
  <si>
    <t>Hoja 3 de 6</t>
  </si>
  <si>
    <t>MATRIZ DE RIESGOS DE GESTIÓN , FISCAL, LAVADO DE ACTIVOS Y FINANCIACIÓN DE TERRORISMO (LA/FT)</t>
  </si>
  <si>
    <t>PROCESO</t>
  </si>
  <si>
    <t>OBJETIVO ESTRATÉGICO</t>
  </si>
  <si>
    <t>OBJETIVO DEL PROCESO</t>
  </si>
  <si>
    <t>IDENTIFICACIÓN DEL RIESGO</t>
  </si>
  <si>
    <t>VALORACIÓN DEL RIESGO - ANÁLISIS DE RIESGO INHERENTE</t>
  </si>
  <si>
    <t>EVALUACIÓN DEL RIESGO - VALORACIÓN DE LOS CONTROLES</t>
  </si>
  <si>
    <t>EVALUACIÓN  DEL RIESGO  - NIVEL DE RIESGO RESIDUAL</t>
  </si>
  <si>
    <t>PLAN DE TRATAMIENTO O MANEJO DE RIESGOS</t>
  </si>
  <si>
    <t>ACCIONES DE CONTIGENCIA</t>
  </si>
  <si>
    <t>Indicador clave asociado al riesgo</t>
  </si>
  <si>
    <t>PROBABILIDAD</t>
  </si>
  <si>
    <t>IMPACTO</t>
  </si>
  <si>
    <t>DESCRIPCIÓN DEL CONTROL</t>
  </si>
  <si>
    <t>Controles preventivos y detectivos afectan la PROBABILIDAD</t>
  </si>
  <si>
    <t>Controles correctivos afectan el IMPACTO</t>
  </si>
  <si>
    <r>
      <rPr>
        <b/>
        <sz val="11"/>
        <color theme="0"/>
        <rFont val="Arial"/>
        <family val="2"/>
      </rPr>
      <t xml:space="preserve">CÓDIGO
</t>
    </r>
    <r>
      <rPr>
        <sz val="11"/>
        <color theme="0"/>
        <rFont val="Arial"/>
        <family val="2"/>
      </rPr>
      <t>RG -Gestión - 
RF - Fiscal -
RLA/FT</t>
    </r>
    <r>
      <rPr>
        <sz val="9"/>
        <color theme="0"/>
        <rFont val="Arial"/>
        <family val="2"/>
      </rPr>
      <t xml:space="preserve">
+ Nomenclatura del proceso + consecutivo 
</t>
    </r>
  </si>
  <si>
    <t xml:space="preserve">Producto asociado  </t>
  </si>
  <si>
    <t>Tipo de riesgo
(Solo para activos de información)</t>
  </si>
  <si>
    <r>
      <rPr>
        <b/>
        <sz val="11"/>
        <color theme="0"/>
        <rFont val="Arial"/>
        <family val="2"/>
      </rPr>
      <t xml:space="preserve">DESCRIPCIÓN DEL RIESGO
-IR A LA HOJA ÁRBOL -
Riesgos de Gestión - LA/FT:
</t>
    </r>
    <r>
      <rPr>
        <sz val="11"/>
        <color theme="0"/>
        <rFont val="Arial"/>
        <family val="2"/>
      </rPr>
      <t xml:space="preserve">Posibilidad de afectación (qué)…por… (cómo)...debido a (por qué)"
</t>
    </r>
    <r>
      <rPr>
        <b/>
        <sz val="11"/>
        <color theme="0"/>
        <rFont val="Arial"/>
        <family val="2"/>
      </rPr>
      <t xml:space="preserve">Riesgos Fiscal:
</t>
    </r>
    <r>
      <rPr>
        <sz val="11"/>
        <color theme="0"/>
        <rFont val="Arial"/>
        <family val="2"/>
      </rPr>
      <t xml:space="preserve">Posibilidad de efecto dañoso sobre bienes públicos /recursos públicos o intereses  patrimoniales qué)…por… (cómo)...debido a (por qué)"
</t>
    </r>
    <r>
      <rPr>
        <b/>
        <sz val="11"/>
        <color theme="0"/>
        <rFont val="Arial"/>
        <family val="2"/>
      </rPr>
      <t xml:space="preserve">
</t>
    </r>
  </si>
  <si>
    <t>Asociado directamente al Objetivo Estratégico</t>
  </si>
  <si>
    <t>Causas
(Solo para riesgos de gestión)</t>
  </si>
  <si>
    <t>Indicador clave
-Solo RG-</t>
  </si>
  <si>
    <t>Meta
-Solo RG-</t>
  </si>
  <si>
    <t>PROBABILIDAD INHERENTE</t>
  </si>
  <si>
    <t>Económico</t>
  </si>
  <si>
    <t>IMPACTO INHERENTE
El mayor dato entre Económico y Reputacional</t>
  </si>
  <si>
    <t>ZONA DE RIESGO INHERENTE</t>
  </si>
  <si>
    <t>No</t>
  </si>
  <si>
    <t xml:space="preserve">Responsable </t>
  </si>
  <si>
    <t>Periodicidad</t>
  </si>
  <si>
    <t>Propósito</t>
  </si>
  <si>
    <t>Cómo se realiza el contro</t>
  </si>
  <si>
    <t>Observación o Desviación</t>
  </si>
  <si>
    <t>Evidencia</t>
  </si>
  <si>
    <r>
      <rPr>
        <b/>
        <sz val="11"/>
        <color theme="0"/>
        <rFont val="Arial"/>
        <family val="2"/>
      </rPr>
      <t xml:space="preserve">CONTROL
</t>
    </r>
    <r>
      <rPr>
        <sz val="10"/>
        <color theme="0"/>
        <rFont val="Arial"/>
        <family val="2"/>
      </rPr>
      <t xml:space="preserve">
(Redactar un párrafo de control basándose en la información de las columnas Y a AD)</t>
    </r>
    <r>
      <rPr>
        <b/>
        <sz val="11"/>
        <color theme="0"/>
        <rFont val="Arial"/>
        <family val="2"/>
      </rPr>
      <t xml:space="preserve">
</t>
    </r>
  </si>
  <si>
    <r>
      <rPr>
        <b/>
        <sz val="11"/>
        <color theme="0"/>
        <rFont val="Arial"/>
        <family val="2"/>
      </rPr>
      <t xml:space="preserve">Control de línea de defensa
</t>
    </r>
    <r>
      <rPr>
        <sz val="10"/>
        <color theme="0"/>
        <rFont val="Arial"/>
        <family val="2"/>
      </rPr>
      <t>-Responsable</t>
    </r>
  </si>
  <si>
    <t xml:space="preserve">Documento asociado - actividad
</t>
  </si>
  <si>
    <t>Afectación</t>
  </si>
  <si>
    <t>Seleccione si el control
Preventivo, Detectivo o Correctivo</t>
  </si>
  <si>
    <t>Implementación</t>
  </si>
  <si>
    <t>CALIFICACIÓN</t>
  </si>
  <si>
    <t>Probabilidad Residual</t>
  </si>
  <si>
    <t>Impacto Residual</t>
  </si>
  <si>
    <t>Documentación</t>
  </si>
  <si>
    <t>Frecuencia</t>
  </si>
  <si>
    <t>Probabilidad Inherente</t>
  </si>
  <si>
    <t>Probabilidad Residual Final</t>
  </si>
  <si>
    <t>Impacto Inherente</t>
  </si>
  <si>
    <t>Impacto Residual Final</t>
  </si>
  <si>
    <t>Zona de Riesgo Inherente</t>
  </si>
  <si>
    <t>ZONA DE 
RIESGO FINAL</t>
  </si>
  <si>
    <t>TRATAMIENTO</t>
  </si>
  <si>
    <t>ACTIVIDADES/PRODUCTO</t>
  </si>
  <si>
    <t>RESPONSABLES</t>
  </si>
  <si>
    <t>FECHA INICIO</t>
  </si>
  <si>
    <t>FECHA FINAL</t>
  </si>
  <si>
    <t>Gestión Jurídica</t>
  </si>
  <si>
    <t>2.Optimizar la gestión de la Secretaría Distrital de Cultura, Recreación y Deporte y de las entidades que conforman el sector, articulando e implementando procesos que den soluciones eficaces a las necesidades y expectativas de la ciudadanía.</t>
  </si>
  <si>
    <t>Proteger los intereses de la Secretaría Distrital de Cultura, Recreación y Deporte y recuperar el patrimonio
del Distrito Capital, a través de la asesoría jurídica, la producción normativa y la representación judicial y
extrajudicial, de manera que permita lograr estándares de eficiencia y seguridad jurídica, facilitando la toma
de decisiones y la prevención del daño antijurídico.</t>
  </si>
  <si>
    <t>RG</t>
  </si>
  <si>
    <t xml:space="preserve">JUR </t>
  </si>
  <si>
    <t>Actos administrativos expedidos en el marco n del procedimiento de producción normativa  - ciclo de gobernanza regulatoria</t>
  </si>
  <si>
    <t xml:space="preserve"> Posibilidad de afectación reputacional por retrasos en las etapas de planeación, diseño, consulta pública, revisión de la calidad, publicación y/o evaluación de los actos administrativos en el proceso de gestión juridica debido a incumplimientos del procedimiento de producción normativa - ciclo de gobernanza regulatoria"</t>
  </si>
  <si>
    <t>SI</t>
  </si>
  <si>
    <t>Número de actos administrativos expedidos / Número total de solicitudes de actos administrativos recibidas × 100</t>
  </si>
  <si>
    <t>Baja</t>
  </si>
  <si>
    <t>Leve</t>
  </si>
  <si>
    <t>Menor</t>
  </si>
  <si>
    <t>Profesional designado de la OJ</t>
  </si>
  <si>
    <t>Semestralmente</t>
  </si>
  <si>
    <t>Revisar propuestas al proyecto regulatorio</t>
  </si>
  <si>
    <t xml:space="preserve">El profesional desigando deberá revisar las propuestas </t>
  </si>
  <si>
    <t xml:space="preserve">Se realizará solictud a los jefes juridicos del sector </t>
  </si>
  <si>
    <t>Correo electronico y/o pantallazos de LegalBog</t>
  </si>
  <si>
    <t xml:space="preserve">El profesional designado por la Oficina de Jurídica de la SCRD una vez en el semestre deberá revisar si se deben incluir las sugerencias propuestas al proyecto regulatorio, las cuales deberan quedar en un registro en la pagina de LegalBog y por correo electronico. si no se efectua el seguimiento semestralmente se realizará a solicitud de los jefes juridicos del sector. </t>
  </si>
  <si>
    <t>Primera línea</t>
  </si>
  <si>
    <t>Procedimiento de Producción Normativa - Ciclo de Gobernanza Regulatoria, Codigo JUR-PR-01</t>
  </si>
  <si>
    <t>Preventivo</t>
  </si>
  <si>
    <t>Manual</t>
  </si>
  <si>
    <t>Documentado</t>
  </si>
  <si>
    <t>Continua</t>
  </si>
  <si>
    <t>Con Registro</t>
  </si>
  <si>
    <t>Aceptar</t>
  </si>
  <si>
    <t>1. Informar por correo electrónico a la Oficina Asesora de Planeación (OAP), con copia a la OCI, sobre la materialización del riesgo, la situación presentada y las acciones inmediatas tomadas para subsanar.
2. Formular la acción correctiva correspondiente, junto con las demás actividades específicas para mitigar el riesgo.
3. Si el retraso obedece a carga laboral o rotación de contratistas, reasignar funciones o vincular apoyo jurídico especializado de forma temporal.</t>
  </si>
  <si>
    <t>Procesos judiciales 
Acta Comité de Conciliación, fichas e informes</t>
  </si>
  <si>
    <t>Porcentaje de seguimientos realizados a la información registrada en el SIPROJ.</t>
  </si>
  <si>
    <t>Media</t>
  </si>
  <si>
    <t>Trimestralmente</t>
  </si>
  <si>
    <t>Publicar el informe de defensa</t>
  </si>
  <si>
    <t xml:space="preserve">El profesional designado deberá publicar el informe de defensa </t>
  </si>
  <si>
    <t xml:space="preserve">El Jefe de la OJ requerirá al abogado de defensa para presentar el informe </t>
  </si>
  <si>
    <t xml:space="preserve">Pantallazo de la publicación en link de transparencia </t>
  </si>
  <si>
    <t xml:space="preserve">El profesional encargado de la defensa Judicial trimestralmente deberá enviar un informe de los procesos a su cargo para unificar con los demas informes y asi llevar un control de los procesos que tiene la SCRD, el cual será públicado en el link de transparencia de la pagina de la entidad.  En caso que el profesional no envie el informe a tiempo sera requerido por el Jefe de la OJ para presentar el informe. </t>
  </si>
  <si>
    <t xml:space="preserve">Reporte siproj </t>
  </si>
  <si>
    <t>1. Informar por correo electrónico a la Oficina Asesora de Planeación (OAP), con copia a la OCI, sobre la materialización del riesgo, la situación presentada y las acciones inmediatas tomadas para subsanar.
2. Formular la acción correctiva correspondiente, junto con las demás actividades específicas para mitigar el riesgo.
3. Establecer validación cruzada: apoderado + coordinador jurídico.</t>
  </si>
  <si>
    <t>Hoja 4 de 6</t>
  </si>
  <si>
    <t>MATRIZ DE RIESGOS DE CORRUPCIÓN</t>
  </si>
  <si>
    <r>
      <rPr>
        <b/>
        <sz val="11"/>
        <color rgb="FFFFFFFF"/>
        <rFont val="Arial"/>
        <family val="2"/>
      </rPr>
      <t xml:space="preserve">CÓDIGO
</t>
    </r>
    <r>
      <rPr>
        <sz val="11"/>
        <color rgb="FFFFFFFF"/>
        <rFont val="Arial"/>
        <family val="2"/>
      </rPr>
      <t>RC: Riesgos corrupción  + Código del proceso + Consecutivo del riesgo</t>
    </r>
  </si>
  <si>
    <t>RIESGO
Posibilidad de…
Elementos para la redacción:
 1. Acción u 
omisión + 2. Uso de 
poder + 3. Desviación de 
la gestión pública + 4. Beneficio privado</t>
  </si>
  <si>
    <t>CAUSAS</t>
  </si>
  <si>
    <t>CONSECUENCIAS</t>
  </si>
  <si>
    <t>RIESGO INHERENTE</t>
  </si>
  <si>
    <t>Proteger los intereses de la Secretaría Distrital de Cultura, Recreación y Deporte y recuperar el patrimonio del Distrito Capital, a través de la asesoría jurídica, la producción normativa y la representación judicial y extrajudicial, de manera que permita lograr estándares de eficiencia y seguridad jurídica, facilitando la toma de decisiones y la prevención del daño antijurídico</t>
  </si>
  <si>
    <t>RC</t>
  </si>
  <si>
    <t>Posibilidad de afectación reputacional por fraude interno, debido a direccionar un acto administrativo por parte de los servidores y/o contratistas durante su preparación, proyección y/o suscripción, a causa de aceptar dádivas o comisiones en beneficio propio o de un tercero.</t>
  </si>
  <si>
    <t xml:space="preserve">Desconocimientos del ciclo de Gobernanza Regulatoria </t>
  </si>
  <si>
    <t xml:space="preserve">Actos administrativos direccionados para beneficio propio o de un tercero </t>
  </si>
  <si>
    <t>RARO</t>
  </si>
  <si>
    <t>Posibilidad de afectación reputacional  por soborno entrante al modificar o alterar de manera indebida la información registrada en los sistemas de información u omitir intencionalmente algún trámite o entorpecer el flujo normal de los procesos judiciales y extrajudiciales, por parte de los apoderados, dependientes, servidores y/o contratistas a cargo de adelantar los procesos judiciales y/o extrajudiciales, a casusa de obtener un beneficio propio o de un tercero.</t>
  </si>
  <si>
    <t>Perdida o menoscabo de recursos del sector
Investigaciones Disciplinarias, penales y fiscales
Afectación de la imagen de la entidad</t>
  </si>
  <si>
    <t>CRITERIOS PARA CALIFICAR LA PROBABILIDAD</t>
  </si>
  <si>
    <t>Descriptor</t>
  </si>
  <si>
    <t>Descripción</t>
  </si>
  <si>
    <t>CASI SEGURO</t>
  </si>
  <si>
    <t xml:space="preserve">Se espera que el evento ocurra en la mayoría de las circunstancias </t>
  </si>
  <si>
    <t>Mas de 1 vez al año.</t>
  </si>
  <si>
    <t>PROBABLE</t>
  </si>
  <si>
    <t>Es viable que el evento ocurra en la mayoría de las circunstancias</t>
  </si>
  <si>
    <t>Al menos 1 vez en el último año.</t>
  </si>
  <si>
    <t>POSIBLE</t>
  </si>
  <si>
    <t>El evento podría ocurrir en algún momento</t>
  </si>
  <si>
    <t>Al menos 1 vez en los últimos 2 años.</t>
  </si>
  <si>
    <t>IMPROBABLE</t>
  </si>
  <si>
    <t>El evento puede ocurrir solo en algún momento</t>
  </si>
  <si>
    <t>Al menos 1 vez en los últimos 5 años.</t>
  </si>
  <si>
    <t>El evento puede ocurrir solo en circunstancias excepcionales (poco comunes o anormales)</t>
  </si>
  <si>
    <t>No se ha presentado en los últimos 5 años.</t>
  </si>
  <si>
    <t>CRITERIOS PARA CALIFICAR EL IMPACTO</t>
  </si>
  <si>
    <t>PREGUNTA
Si el riesgo de corrupción se materializa podría:</t>
  </si>
  <si>
    <t>MAPA DE CALOR (RIESGO INHERENTE) - Sin controles</t>
  </si>
  <si>
    <t>Seleccione"SI" en el caso que aplique, de lo contrario deje el espacio en blanco</t>
  </si>
  <si>
    <t>¿Ocasionar lesiones físicas o pérdida de vidas humanas?</t>
  </si>
  <si>
    <t>Insignificante</t>
  </si>
  <si>
    <t>Moderado</t>
  </si>
  <si>
    <t>Mayor</t>
  </si>
  <si>
    <t>Catastrofico</t>
  </si>
  <si>
    <t>¿Afectar al grupo de funcionarios del proceso?</t>
  </si>
  <si>
    <t>¿Afectar el cumplimiento de metas y objetivos de la dependencia?</t>
  </si>
  <si>
    <t>Casi Seguro</t>
  </si>
  <si>
    <t>A</t>
  </si>
  <si>
    <t>E</t>
  </si>
  <si>
    <t>¿Afectar el cumplimiento de misión de la Entidad?</t>
  </si>
  <si>
    <t>Probable</t>
  </si>
  <si>
    <t>M</t>
  </si>
  <si>
    <t>¿Afectar el cumplimiento de la misión del sector al que pertenece la Entidad?</t>
  </si>
  <si>
    <t>Posible</t>
  </si>
  <si>
    <t>B</t>
  </si>
  <si>
    <t>¿Generar pérdida de confianza de la Entidad, afectando su reputación?</t>
  </si>
  <si>
    <t>Improbable</t>
  </si>
  <si>
    <t>¿Generar pérdida de recursos económicos?</t>
  </si>
  <si>
    <t>Raro</t>
  </si>
  <si>
    <t>¿Afectar la generación de los productos o la prestación de servicios?</t>
  </si>
  <si>
    <t>¿Dar lugar al detrimento de calidad de vida de la comunidad por la pérdida del bien o servicios o los recursos públicos?</t>
  </si>
  <si>
    <t>¿Generar pérdida de información de la Entidad?</t>
  </si>
  <si>
    <t>Nivel de Riesgo</t>
  </si>
  <si>
    <t>¿Generar intervención de los órganos de control, de la Fiscalía, u otro ente?</t>
  </si>
  <si>
    <t>Extremo</t>
  </si>
  <si>
    <t>¿Dar lugar a procesos sancionatorios?</t>
  </si>
  <si>
    <t>Alto</t>
  </si>
  <si>
    <t>¿Dar lugar a procesos disciplinarios?</t>
  </si>
  <si>
    <t>¿Dar lugar a procesos fiscales?</t>
  </si>
  <si>
    <t>Bajo</t>
  </si>
  <si>
    <t>¿Dar lugar a procesos penales?</t>
  </si>
  <si>
    <t>¿Generar pérdida de credibilidad del sector?</t>
  </si>
  <si>
    <t>¿Afectar la imagen regional?</t>
  </si>
  <si>
    <t>¿Afectar la imagen nacional?</t>
  </si>
  <si>
    <t>¿Genera daño ambiental?</t>
  </si>
  <si>
    <t>TOTAL SI</t>
  </si>
  <si>
    <t>MODERADO</t>
  </si>
  <si>
    <t>Afirmativamente de 1 a 5 preguntas genera medianas consecuencias sobre la entidad</t>
  </si>
  <si>
    <t>MAYOR</t>
  </si>
  <si>
    <t>Afirmativamente de 6 a 11 preguntas genera altas consecuencias sobre la entidad</t>
  </si>
  <si>
    <t>CATASTRÓFICO</t>
  </si>
  <si>
    <t>Afirmativamente de 12 a 19 preguntas genera desastrozas consecuencias sobre la entidad</t>
  </si>
  <si>
    <t>SI SE RESPONDE AFIRMATIVAMENTE LA PREGUNTA Nª 16 ES IMPACTO ES "CATASTROFICO"</t>
  </si>
  <si>
    <t>INSIGNIFICANTE</t>
  </si>
  <si>
    <t>BAJO</t>
  </si>
  <si>
    <t xml:space="preserve">RARO </t>
  </si>
  <si>
    <t>MENOR</t>
  </si>
  <si>
    <t>ALTO</t>
  </si>
  <si>
    <t>CATASTROFICO</t>
  </si>
  <si>
    <t>EXTREMO</t>
  </si>
  <si>
    <t>Hoja 5 de 6</t>
  </si>
  <si>
    <t>CONTROLES</t>
  </si>
  <si>
    <t>RIESGO:</t>
  </si>
  <si>
    <t>EVALUACIÓN DEL DISEÑO</t>
  </si>
  <si>
    <r>
      <rPr>
        <b/>
        <sz val="11"/>
        <color theme="0"/>
        <rFont val="Arial"/>
        <family val="2"/>
      </rPr>
      <t xml:space="preserve">VALORACIÓN DE LA EJECUCIÓN
</t>
    </r>
    <r>
      <rPr>
        <sz val="11"/>
        <color theme="0"/>
        <rFont val="Arial"/>
        <family val="2"/>
      </rPr>
      <t xml:space="preserve">
FUERTE: El control se ejecuta de manera consistente por parte del responsable.
MODERADO:  El control se ejecuta algunas veces por parte del responsable.
DÉBIL: El control no se ejecuta por parte del responsable.</t>
    </r>
  </si>
  <si>
    <t>SOLIDEZ INDIVIDUAL DEL CONTROL</t>
  </si>
  <si>
    <t>SOLIDEZ DEL CONJUNTO DE CONTROLES</t>
  </si>
  <si>
    <t>IDENTIFICACIÓN DE CONTROLES</t>
  </si>
  <si>
    <t>1. Responsable</t>
  </si>
  <si>
    <t>2. Periodicidad</t>
  </si>
  <si>
    <t>3. Propósito</t>
  </si>
  <si>
    <t>4. Como se realiza la
actividad de control</t>
  </si>
  <si>
    <t>5. Que pasa con las
observaciones o
desviaciones</t>
  </si>
  <si>
    <t>6. Evidencia de la
Ejecución del Control</t>
  </si>
  <si>
    <t>VALORACIÓN DEL DISEÑO</t>
  </si>
  <si>
    <t>NOMBRE DEL CONTROL</t>
  </si>
  <si>
    <t>RESPONSABLE DEL CONTROL</t>
  </si>
  <si>
    <t>TIPO DE CONTROL</t>
  </si>
  <si>
    <t>DOCUMENTO O PROCEDIMIENTO QUE CONTIENE EL CONTROL</t>
  </si>
  <si>
    <r>
      <rPr>
        <b/>
        <sz val="11"/>
        <color theme="0"/>
        <rFont val="Arial"/>
        <family val="2"/>
      </rPr>
      <t xml:space="preserve">DESCRIPCIÓN DEL CONTROL
</t>
    </r>
    <r>
      <rPr>
        <b/>
        <sz val="10"/>
        <color theme="0"/>
        <rFont val="Arial"/>
        <family val="2"/>
      </rPr>
      <t>La descripción debe incorporar los criterios de evaluación del control:
1. Responsable.
2. Periodicidad.
3. Propósito
4. Cómo se realiza la actividad de control
5. Qué pasa con las observaciones o desviaciones
6. Evidencia de la ejecución del control</t>
    </r>
  </si>
  <si>
    <t>¿Existe un responsable asignado a la ejecución del control?</t>
  </si>
  <si>
    <t>¿El responsable tiene la autoridad y adecuada segregación de funciones en la ejecución del control?</t>
  </si>
  <si>
    <t>¿ La oportunidad en que se ejecuta el control ayuda a prevenir la mitigación del riesgo o a detectar la materialización del riesgo de manera oportuna?</t>
  </si>
  <si>
    <t>¿Las actividades que se desarrollan en el control realmente buscan por si sola prevenir o detectar las causas que pueden dar origen al riesgo, ejemplo Verificar, Validar Cotejar, Comparar, Revisar, etc.?</t>
  </si>
  <si>
    <t>¿La fuente de información que se utiliza en el desarrollo del control es información confiable que permita mitigar el riesgo?</t>
  </si>
  <si>
    <t>¿Las observaciones, desviaciones o diferencias identificadas como resultados de la ejecución del control son investigadas y resueltas de manera oportuna?</t>
  </si>
  <si>
    <t>¿Se deja evidencia o rastro de la ejecución del control, que permita a cualquier tercero con la evidencia, llegar a la misma conclusión?</t>
  </si>
  <si>
    <t>Socialización a la dependencia interesada en el ciclo de gobernza regulatorio</t>
  </si>
  <si>
    <t>Jefe de la Oficina Juridica 
Profesional encargado</t>
  </si>
  <si>
    <t>PREVENTIVO</t>
  </si>
  <si>
    <t>JUR-PR-01 PROCEDIMIENTO PRODUCCIÓN NORMATIVA – 
CICLO DE GOBERNANZA REGULATORIA</t>
  </si>
  <si>
    <t>El profesional designado por el Jefe de la Oficina Jurídica  deberá socializar a los designados por la dependencia o entidad adscrita, el ciclo de gobernanza regulatorio establecido en el procedimiento JUR-PR-01 y el art. 357, Decreto Distrital 479 de 2024, la primera vez  que se requiera la inclusión de  una propuesta normativa   en la agenda regulatoria, con el fin de dar a conocer las diferentes fases que lo componen, para lo cual se programará una reunión y se levantará la correspondiente acta. En caso de no hacer parte de las propuestas regulatorias de carácter general o de corresponder a una iniciativa de acuerdo distrital se presentará la opción para la toma de decisión del directivo de la dependencia o entidad solicitante.
Evidencia acta de la reunión</t>
  </si>
  <si>
    <t>FUERTE</t>
  </si>
  <si>
    <t>Revisar el proyecto
de acto
administrativo</t>
  </si>
  <si>
    <t xml:space="preserve">
Profesional encargado</t>
  </si>
  <si>
    <t>DETECTIVO</t>
  </si>
  <si>
    <t xml:space="preserve">El profesional designado por la Oficina de Jurídica de la SCRD, cuando se requiera,  verificará que la propuesta este incluida en la Agenda Normativa y efectuará el control de legalidad (análisis de coherencia de las normas que componen la agenda normativa, con las normas que regulan el sector). Devolverlo en caso de que no cumpla con los criterios
de producción normativa previo visto bueno del jefe
de la oficina jurídica. Documento: Proyecto de
acto
administrativo
revisado. 
</t>
  </si>
  <si>
    <t xml:space="preserve">Revisar y remitir el
proyecto </t>
  </si>
  <si>
    <t xml:space="preserve"> 
Profesional encargado</t>
  </si>
  <si>
    <t>El profesional designado ,  cuando se requiera, revisará si se deben incluir las sugerencias propuestas al proyecto regulatorio. Teniendo en cuenta las observaciones, opiniones, sugerencias o propuestas resueltas, se debe revisar el contenido de la exposición de motivos y el proyecto de decreto o resolución, según sea el caso, así como los respectivos soportes y remitir por correo electrónico a la Oficina Jurídica de la SCRD el proyecto regulatorio con todos los soportes.</t>
  </si>
  <si>
    <t>Normativa</t>
  </si>
  <si>
    <t xml:space="preserve">los responsables de la actividad, cuando se requiera, deben verificar que el proyecto de Acto Administrativo cumpla con todos los criterios de producción normativa y las etapas de planeación, diseño y consulta pública. La entidad debe revisar y coordinar en su interior la participación de las diferentes dependencias según se requiera para garantizar la revisión técnica jurídica de la norma y la revisión específica de los posibles impactos. Como resultado debe quedar el Proyecto de decreto, de exposición de motivos, AIN y documentos finales revisados y firmados. De lo contrario devolver para ajustes. </t>
  </si>
  <si>
    <r>
      <rPr>
        <b/>
        <sz val="11"/>
        <color theme="0"/>
        <rFont val="Arial"/>
        <family val="2"/>
      </rPr>
      <t xml:space="preserve">VALORACIÓN DE LA EJECUCIÓN
</t>
    </r>
    <r>
      <rPr>
        <sz val="11"/>
        <color theme="0"/>
        <rFont val="Arial"/>
        <family val="2"/>
      </rPr>
      <t xml:space="preserve">
FUERTE: El control se ejecuta de manera consistente por parte del responsable.
MODERADO:  El control se ejecuta algunas veces por parte del responsable.
DÉBIL: El control no se ejecuta por parte del responsable.</t>
    </r>
  </si>
  <si>
    <r>
      <rPr>
        <b/>
        <sz val="11"/>
        <color theme="0"/>
        <rFont val="Arial"/>
        <family val="2"/>
      </rPr>
      <t xml:space="preserve">DESCRIPCIÓN DEL CONTROL
</t>
    </r>
    <r>
      <rPr>
        <b/>
        <sz val="10"/>
        <color theme="0"/>
        <rFont val="Arial"/>
        <family val="2"/>
      </rPr>
      <t>La descripción debe incorporar los criterios de evaluación del control:
1. Responsable.
2. Periodicidad.
3. Propósito
4. Cómo se realiza la actividad de control
5. Qué pasa con ls observaciones o desviaciones
6. Evidencia de la ejecución del control</t>
    </r>
  </si>
  <si>
    <t xml:space="preserve">Publicación de los informes de defensa </t>
  </si>
  <si>
    <t xml:space="preserve">JUR-PR-03 Acciones de Tutelas                                                 JUR-PR-05 Acciones Populares, de grupo y de cumplimiento                                                                                  JUR-PR-07 Denuncias Penales </t>
  </si>
  <si>
    <t xml:space="preserve">Revisar respuesta
suministrada por la
dependencia
</t>
  </si>
  <si>
    <t>JUR-PR-03 Acciones de Tutelas</t>
  </si>
  <si>
    <t xml:space="preserve">El(La) abogado(a) de defensa judicial, cuando se requiera, deberá revisar
la respuesta y los documentos probatorios allegados. El(La) abogado(a) de defensa judicial responsable del proceso con el fin de establecer que la información y documentación enviada por la dependencia esté completa y sirva para desvirtuar los hechos de la acción de tutela deberá revisarla minuciosamente. De lo contrario, requerir al area nuevamente. Documento: Correo electrónico /Orfeo.
</t>
  </si>
  <si>
    <t>Revisar el proyecto de respuesta</t>
  </si>
  <si>
    <t xml:space="preserve">Jefe de la Oficina Juridica </t>
  </si>
  <si>
    <t>El/la Jefe de la Oficina Jurídica con el fin de establecer que se estén atacando los hechos de la acción de tutela, cuando se requiera, deberá revisar minuciosamente el proyecto de respuesta de la misma. El jefe de la Oficina Jurídica deberá revisar el proyecto de respuesta a la acción de tutela y en el caso de considerarlo necesario efectuar observaciones o sugerencias de mejora. Documento: Borrador Orfeo</t>
  </si>
  <si>
    <t xml:space="preserve">Recibir y revisar el
Fallo de Tutela
</t>
  </si>
  <si>
    <t>Una vez recibido el fallo de 1° Instancia, cuando se requiera, se debe revisar el sentido del mismo, e informar a la dependencia correspondiente. El(la) abogado designado(a) con el fin de establecer la posibilidad de interponer recurso de apelación deberá revisar minuciosamente el sentido del fallo. Si no es a favor de la entidad proyectar debidamente recurso de apelación al fallo. Documento: Orfeo/correo</t>
  </si>
  <si>
    <t xml:space="preserve">Revisar Fallo de 2°
Instancia tutela
</t>
  </si>
  <si>
    <t>Una vez recibido el fallo de segunda instancia, cuando se requiera, se debe revisar el sentido del mismo e informar el fallo a la(s) dependencia(s) que conoce los hechos. El/la abogado(a) designado(a) con el fin de establecer las acciones que se deberán realizar deberá revisar minuciosamente el sentido del fallo. Si es en contra de la entidad se debe informar a la dependencia. Documento: Orfeo/Correo electronico</t>
  </si>
  <si>
    <r>
      <rPr>
        <b/>
        <sz val="11"/>
        <color theme="0"/>
        <rFont val="Arial"/>
        <family val="2"/>
      </rPr>
      <t xml:space="preserve">VALORACIÓN DE LA EJECUCIÓN
</t>
    </r>
    <r>
      <rPr>
        <sz val="11"/>
        <color theme="0"/>
        <rFont val="Arial"/>
        <family val="2"/>
      </rPr>
      <t xml:space="preserve">
FUERTE: El control se ejecuta de manera consistente por parte del responsable.
MODERADO:  El control se ejecuta algunas veces por parte del responsable.
DÉBIL: El control no se ejecuta por parte del responsable.</t>
    </r>
  </si>
  <si>
    <r>
      <rPr>
        <b/>
        <sz val="11"/>
        <color theme="0"/>
        <rFont val="Arial"/>
        <family val="2"/>
      </rPr>
      <t xml:space="preserve">DESCRIPCIÓN DEL CONTROL
</t>
    </r>
    <r>
      <rPr>
        <b/>
        <sz val="10"/>
        <color theme="0"/>
        <rFont val="Arial"/>
        <family val="2"/>
      </rPr>
      <t>La descripción debe incorporar los criterios de evaluación del control:
1. Responsable.
2. Periodicidad.
3. Propósito
4. Cómo se realiza la actividad de control
5. Qué pasa con ls observaciones o desviaciones
6. Evidencia de la ejecución del control</t>
    </r>
  </si>
  <si>
    <r>
      <rPr>
        <b/>
        <sz val="11"/>
        <color theme="0"/>
        <rFont val="Arial"/>
        <family val="2"/>
      </rPr>
      <t xml:space="preserve">VALORACIÓN DE LA EJECUCIÓN
</t>
    </r>
    <r>
      <rPr>
        <sz val="11"/>
        <color theme="0"/>
        <rFont val="Arial"/>
        <family val="2"/>
      </rPr>
      <t xml:space="preserve">
FUERTE: El control se ejecuta de manera consistente por parte del responsable.
MODERADO:  El control se ejecuta algunas veces por parte del responsable.
DÉBIL: El control no se ejecuta por parte del responsable.</t>
    </r>
  </si>
  <si>
    <r>
      <rPr>
        <b/>
        <sz val="11"/>
        <color theme="0"/>
        <rFont val="Arial"/>
        <family val="2"/>
      </rPr>
      <t xml:space="preserve">DESCRIPCIÓN DEL CONTROL
</t>
    </r>
    <r>
      <rPr>
        <b/>
        <sz val="10"/>
        <color theme="0"/>
        <rFont val="Arial"/>
        <family val="2"/>
      </rPr>
      <t>La descripción debe incorporar los criterios de evaluación del control:
1. Responsable.
2. Periodicidad.
3. Propósito
4. Cómo se realiza la actividad de control
5. Qué pasa con ls observaciones o desviaciones
6. Evidencia de la ejecución del control</t>
    </r>
  </si>
  <si>
    <r>
      <rPr>
        <b/>
        <sz val="11"/>
        <color theme="0"/>
        <rFont val="Arial"/>
        <family val="2"/>
      </rPr>
      <t xml:space="preserve">VALORACIÓN DE LA EJECUCIÓN
</t>
    </r>
    <r>
      <rPr>
        <sz val="11"/>
        <color theme="0"/>
        <rFont val="Arial"/>
        <family val="2"/>
      </rPr>
      <t xml:space="preserve">
FUERTE: El control se ejecuta de manera consistente por parte del responsable.
MODERADO:  El control se ejecuta algunas veces por parte del responsable.
DÉBIL: El control no se ejecuta por parte del responsable.</t>
    </r>
  </si>
  <si>
    <r>
      <rPr>
        <b/>
        <sz val="11"/>
        <color theme="0"/>
        <rFont val="Arial"/>
        <family val="2"/>
      </rPr>
      <t xml:space="preserve">DESCRIPCIÓN DEL CONTROL
</t>
    </r>
    <r>
      <rPr>
        <b/>
        <sz val="10"/>
        <color theme="0"/>
        <rFont val="Arial"/>
        <family val="2"/>
      </rPr>
      <t>La descripción debe incorporar los criterios de evaluación del control:
1. Responsable.
2. Periodicidad.
3. Propósito
4. Cómo se realiza la actividad de control
5. Qué pasa con ls observaciones o desviaciones
6. Evidencia de la ejecución del control</t>
    </r>
  </si>
  <si>
    <t>CÓDIGO</t>
  </si>
  <si>
    <t>RIESGO</t>
  </si>
  <si>
    <t>Controles que ayudan a disminuir la probabilidad-impacto</t>
  </si>
  <si>
    <t>RIESGO RESIDUAL</t>
  </si>
  <si>
    <t>PROBABILIDAD RESIDUAL</t>
  </si>
  <si>
    <t>IMPACTO RESIDUAL</t>
  </si>
  <si>
    <t>CORRUPCION</t>
  </si>
  <si>
    <t>MAPA DE CALOR (RIESGO RESIDUAL)</t>
  </si>
  <si>
    <t>PROBABILIDAD DE OCURRENCIA</t>
  </si>
  <si>
    <t>Resultados de la Evaluación del DISEÑO del control</t>
  </si>
  <si>
    <t>Resultados de la Evaluación de la EJECUCIÓN del control</t>
  </si>
  <si>
    <t>Rango de Calificación del DISEÑO</t>
  </si>
  <si>
    <t>Resultado - Peso en la evaluación del
DISEÑO del Control</t>
  </si>
  <si>
    <t>Rango de Calificación de la EJECUCIÓN</t>
  </si>
  <si>
    <t>Resultado - Peso en la evaluación de la EJECUCIÓN del Control</t>
  </si>
  <si>
    <t>Calificación entre 96 y 100</t>
  </si>
  <si>
    <t xml:space="preserve">FUERTE </t>
  </si>
  <si>
    <t>El control se ejecuta de manera consistente por parte del responsable.</t>
  </si>
  <si>
    <t>Calificación entre 86 y 95</t>
  </si>
  <si>
    <t>El control se ejecuta algunas veces por parte del responsable.</t>
  </si>
  <si>
    <t>DEBIL</t>
  </si>
  <si>
    <t>Calificación entre 0 y 85</t>
  </si>
  <si>
    <t>El control no se ejecuta por parte del responsable.</t>
  </si>
  <si>
    <t>Análisis y Evaluación de los Controles para la Mitigación de los Riesgos</t>
  </si>
  <si>
    <t>Peso del diseño individual o promedio de los Controles.
(DISEÑO)</t>
  </si>
  <si>
    <t>El Control se ejecuta de manera consistente por los responsables.
(EJECUCION)</t>
  </si>
  <si>
    <t>Solidez individual de cada control
Fuerte:100
Moderado:50
Debil:0</t>
  </si>
  <si>
    <t>Aplica plan de acción
para fortalecer el
Control
Si / NO</t>
  </si>
  <si>
    <t>Fuerte
Calificación Entre 96 y 100</t>
  </si>
  <si>
    <t>Fuerte (Siempre se ejecuta)</t>
  </si>
  <si>
    <t>Fuerte + Fuerte = Fuerte</t>
  </si>
  <si>
    <t>FUERTEFUERTE</t>
  </si>
  <si>
    <t>NO</t>
  </si>
  <si>
    <t>Moderado ( Algunas veces)</t>
  </si>
  <si>
    <t>Fuerte + Moderado = Moderado</t>
  </si>
  <si>
    <t>FUERTEMODERADO</t>
  </si>
  <si>
    <t>Débil (No se ejecuta)</t>
  </si>
  <si>
    <t>Fuerte + Débil = Débil</t>
  </si>
  <si>
    <t>FUERTEDEBIL</t>
  </si>
  <si>
    <t>Moderado
Calificación Entre 86 y 95</t>
  </si>
  <si>
    <t>Moderado + Fuerte = Moderado</t>
  </si>
  <si>
    <t>MODERADOFUERTE</t>
  </si>
  <si>
    <t>Moderado + Moderado = Moderado</t>
  </si>
  <si>
    <t>MODERADOMODERADO</t>
  </si>
  <si>
    <t>Moderado + Débil = Débil</t>
  </si>
  <si>
    <t>MODERADODEBIL</t>
  </si>
  <si>
    <t>Débil
Entre 0 y 85</t>
  </si>
  <si>
    <t>Débil + Fuerte = Débil</t>
  </si>
  <si>
    <t>DEBILFUERTE</t>
  </si>
  <si>
    <t>Débil + Moderado = Débil</t>
  </si>
  <si>
    <t>DEBILMODERADO</t>
  </si>
  <si>
    <t>Débil + Débil = Débil</t>
  </si>
  <si>
    <t>DEBILDEBIL</t>
  </si>
  <si>
    <t>Resultados de los posibles desplazamientos de la probabilidad y del impacto de los riesgos</t>
  </si>
  <si>
    <t>Controles que ayudan a disminuir la probabilidad</t>
  </si>
  <si>
    <t>Controles que ayudan a disminuir Impacto</t>
  </si>
  <si>
    <t># Columnas en la matriz de
riesgo que se desplaza en el eje
de la Probabilidad</t>
  </si>
  <si>
    <t># Columnas en la matriz de
riesgo que se desplaza en el
eje de Impacto</t>
  </si>
  <si>
    <t>Fuerte</t>
  </si>
  <si>
    <t>El promedio de la solidez individual de cada control al sumarlos y ponderarlos es igual a 100.</t>
  </si>
  <si>
    <t>Preventivos
Detectivos</t>
  </si>
  <si>
    <t>Correctivos</t>
  </si>
  <si>
    <t>El promedio de la solidez individual de cada control al sumarlos y ponderarlos la calificación está entre 50 y 99</t>
  </si>
  <si>
    <t>Débil</t>
  </si>
  <si>
    <t>El promedio de la solidez individual de cada control al sumarlos y ponderarlos la calificación es menor a 50.</t>
  </si>
  <si>
    <t>NOTA: Para los riesgos de corrupción únicamente hay disminución de probabilidad. Es decir, para el impacto NO opera el desplazamiento.</t>
  </si>
  <si>
    <t>Hoja 6 de 6</t>
  </si>
  <si>
    <t>MATRIZ DE RIESGOS DE CORRUPCIÓN: CONSOLIDADO Y PLAN DE TRATAMIENTO</t>
  </si>
  <si>
    <t xml:space="preserve">IDENTIFICACIÓN DEL RIESGO </t>
  </si>
  <si>
    <t>EVALUACIÓN DEL RIESGO</t>
  </si>
  <si>
    <t>PLAN DE TRATAMIENTO O MANEJO DE RIESGOS -PMR</t>
  </si>
  <si>
    <t xml:space="preserve">CAUSAS </t>
  </si>
  <si>
    <t>TIPO DE CONTROLES</t>
  </si>
  <si>
    <t>IMPACTO INHERENTE</t>
  </si>
  <si>
    <t>ZONA RIESGO INHERENTE</t>
  </si>
  <si>
    <t>SOLIDEZ INDIVIDUAL 
Diseño/Ejecución</t>
  </si>
  <si>
    <t>SOLIDEZ DEL 
CONJUNTO DE CONTROLES</t>
  </si>
  <si>
    <t xml:space="preserve">PROBABILIDAD RESIDUAL </t>
  </si>
  <si>
    <t>IMPACTO 
RESIDUAL</t>
  </si>
  <si>
    <t>ZONA RIESGO 
RESIDUAL</t>
  </si>
  <si>
    <t>TRATAMIENTO - OPCIONES DE 
MANEJO</t>
  </si>
  <si>
    <t>ACTIVIDADES /PRODUCTOS</t>
  </si>
  <si>
    <t>REDUCIR</t>
  </si>
  <si>
    <t>Socializar el procedimiento PR-JUR-01 puntualizando las seis fases del ciclo de Gobernanza Regulatoria, en la primera reunión que se realice con la dependencia interesada en expedir el acto administrativo de carácter general y acompañara el desarrollo del ciclo
Producto: Acta y listado de asistencia</t>
  </si>
  <si>
    <t xml:space="preserve">Jefe Oficina Juridica y el profesional designado </t>
  </si>
  <si>
    <t>1. Informar por correo electrónico a la Oficina Asesora de Planeación (OAP), con copia a la OCI, sobre la materialización del riesgo, la situación presentada y las acciones inmediatas tomadas para subsanar.
2. Formular la acción correctiva correspondiente, junto con las demás actividades específicas para mitigar el riesgo
3.Diferenciar roles de proyección, revisión y suscripción. No concentrar todo el ciclo del acto administrativo..</t>
  </si>
  <si>
    <t>Subir las piezas procesales de cada acción judicial  en el Sistema de Procesos Judiciales Siproj web, hasta la terminación del trámite correspondiente o el Fallo ejecutoriado de 2° Instancia, según sea el caso.
Producto: piezas procesales</t>
  </si>
  <si>
    <t>1. Informar por correo electrónico a la Oficina Asesora de Planeación (OAP), con copia a la OCI, sobre la materialización del riesgo, la situación presentada y las acciones inmediatas tomadas para subsanar.
2. Formular la acción correctiva correspondiente, junto con las demás actividades específicas para mitigar el riesgo
3.Asignación de perfiles por rol a los sistemas de información.</t>
  </si>
  <si>
    <t>Tabla Criterios para definir el nivel de Probabilidad Gestión - Seguridad de la información</t>
  </si>
  <si>
    <t>Matriz de calor (niveles de severidad del riesgo)</t>
  </si>
  <si>
    <t>Frecuencia de la Actividad</t>
  </si>
  <si>
    <t>Probabilidad</t>
  </si>
  <si>
    <t>Muy Baja</t>
  </si>
  <si>
    <t>La actividad/producto/activo que conlleva el riesgo se ejecuta/genera como máximos 2 veces por año.</t>
  </si>
  <si>
    <t>La actividad/producto/activo que conlleva el riesgo se ejecuta/genera de 3 a 24 veces por año.</t>
  </si>
  <si>
    <t>La actividad/producto/activo que conlleva el riesgo se ejecuta/genera de 24 a 500 veces por año.</t>
  </si>
  <si>
    <t>Alta</t>
  </si>
  <si>
    <t>La actividad/producto/activo que conlleva el riesgo se ejecuta/genera mínimo 500 veces al año y máximo 5000 veces por año.</t>
  </si>
  <si>
    <t>Muy Alta</t>
  </si>
  <si>
    <t>La actividad/producto/activo que conlleva el riesgo se ejecuta/genera más de 5000 veces por año.</t>
  </si>
  <si>
    <t>Tabla Criterios para definir el nivel de Impacto Gestión - Seguridad de la información</t>
  </si>
  <si>
    <t>Afectación Económica (o presupuestal)</t>
  </si>
  <si>
    <t>Pérdida Reputacional</t>
  </si>
  <si>
    <t>Impacto</t>
  </si>
  <si>
    <t xml:space="preserve">Afectación menor a 100 SMLMV </t>
  </si>
  <si>
    <t>El riesgo afecta la imagen de alguna área de la organización</t>
  </si>
  <si>
    <t xml:space="preserve">Entre 100 y 500 SMLMV </t>
  </si>
  <si>
    <t>El riesgo afecta la imagen de la entidad internamente, de conocimiento general, nivel interno, de junta directiva y accionistas y/o de proveedores</t>
  </si>
  <si>
    <t xml:space="preserve">Entre 500 y 1000 SMLMV </t>
  </si>
  <si>
    <t>El riesgo afecta la imagen de la entidad con algunos usuarios de relevancia frente al logro de los objetivos</t>
  </si>
  <si>
    <t xml:space="preserve">Entre 1000 y 5000 SMLMV </t>
  </si>
  <si>
    <t>El riesgo afecta la imagen de la entidad con efecto publicitario sostenido a nivel de sector administrativo, nivel departamental o municipal</t>
  </si>
  <si>
    <t>Catastrófico</t>
  </si>
  <si>
    <t xml:space="preserve">Mayor a 5000 SMLMV </t>
  </si>
  <si>
    <t>El riesgo afecta la imagen de la entidad a nivel nacional, con efecto publicitarios sostenible a nivel país</t>
  </si>
  <si>
    <t>Tabla Atributos de para el diseño del control</t>
  </si>
  <si>
    <t>Características</t>
  </si>
  <si>
    <t>Peso</t>
  </si>
  <si>
    <t>Atributos de Eficiencia</t>
  </si>
  <si>
    <t>Tipo</t>
  </si>
  <si>
    <t>Va hacia las causas del riesgo, aseguran el resultado final esperado.</t>
  </si>
  <si>
    <t>SMLMV 2022</t>
  </si>
  <si>
    <t>Detectivo</t>
  </si>
  <si>
    <t>Detecta que algo ocurre y devuelve el proceso a los controles preventivos.
Se pueden generar reprocesos.</t>
  </si>
  <si>
    <t>Pto inicial 2022</t>
  </si>
  <si>
    <t>Correctivo</t>
  </si>
  <si>
    <t>Dado que permiten reducir el impacto de la materialización del riesgo, tienen un costo en su implementación.</t>
  </si>
  <si>
    <t>Funcionamiento</t>
  </si>
  <si>
    <t>Automático</t>
  </si>
  <si>
    <t>Son actividades de procesamiento o validación de información que se ejecutan por un sistema y/o aplicativo de manera automática sin la intervención de personas para su realización.</t>
  </si>
  <si>
    <t>Inversión</t>
  </si>
  <si>
    <t>Controles que son ejecutados por una persona., tiene implícito el error humano.</t>
  </si>
  <si>
    <r>
      <rPr>
        <b/>
        <sz val="12"/>
        <color rgb="FFE36C09"/>
        <rFont val="Calibri"/>
        <family val="2"/>
      </rPr>
      <t>*</t>
    </r>
    <r>
      <rPr>
        <b/>
        <sz val="12"/>
        <color rgb="FF000000"/>
        <rFont val="Calibri"/>
        <family val="2"/>
      </rPr>
      <t>Atributos de</t>
    </r>
    <r>
      <rPr>
        <b/>
        <sz val="12"/>
        <color rgb="FFE36C09"/>
        <rFont val="Calibri"/>
        <family val="2"/>
      </rPr>
      <t xml:space="preserve"> </t>
    </r>
    <r>
      <rPr>
        <b/>
        <sz val="12"/>
        <color rgb="FF000000"/>
        <rFont val="Calibri"/>
        <family val="2"/>
      </rPr>
      <t>Formalización</t>
    </r>
  </si>
  <si>
    <t>Controles que están documentados en el proceso, ya sea en manuales, procedimientos, flujogramas o cualquier otro documento propio del proceso.</t>
  </si>
  <si>
    <t>-</t>
  </si>
  <si>
    <t>Sin Documentar</t>
  </si>
  <si>
    <t>Identifica a los controles que pese a que se ejecutan en el proceso no se encuentran documentados en ningún documento propio del proceso</t>
  </si>
  <si>
    <t>Este atributo identifica a los controles que se ejecutan siempre que se realiza la actividad originadora del riesgo.</t>
  </si>
  <si>
    <t>Aleatoria</t>
  </si>
  <si>
    <t>Este atributo identifica a los controles que no siempre se ejecutan cuando se realiza la actividad originadora del riesgo</t>
  </si>
  <si>
    <t>El control deja un registro que permite evidenciar la ejecución del control</t>
  </si>
  <si>
    <t>Sin Registro</t>
  </si>
  <si>
    <t>El control no deja registro de la ejecución del control</t>
  </si>
  <si>
    <t>ÁREAS DE IMPACTO</t>
  </si>
  <si>
    <t>TRIMESTRE</t>
  </si>
  <si>
    <t>Económica</t>
  </si>
  <si>
    <t>I TRIM</t>
  </si>
  <si>
    <t>II CUAT</t>
  </si>
  <si>
    <t>III CUAT</t>
  </si>
  <si>
    <t>Efecto dañoso sobre bienes público</t>
  </si>
  <si>
    <t>Efecto dañoso sobre Recursos públicos</t>
  </si>
  <si>
    <t>Efecto dañoso sobre intereses patrimoniales</t>
  </si>
  <si>
    <t>N/A</t>
  </si>
  <si>
    <t>CLASIFICACIÓN DEL RIESGO</t>
  </si>
  <si>
    <t>FACTOR DE RIESGO</t>
  </si>
  <si>
    <t>Ejecución y administración de procesos</t>
  </si>
  <si>
    <t>Fraude externo</t>
  </si>
  <si>
    <t>Talento humano</t>
  </si>
  <si>
    <t>Fraude interno</t>
  </si>
  <si>
    <t>Tecnología</t>
  </si>
  <si>
    <t>Fallas tecnológicas</t>
  </si>
  <si>
    <t>Infraestructura</t>
  </si>
  <si>
    <t>Relaciones laborales</t>
  </si>
  <si>
    <t>Evento externo</t>
  </si>
  <si>
    <t>Usuarios, productos y prácticas</t>
  </si>
  <si>
    <t>Daños a activos fijos/eventos externos</t>
  </si>
  <si>
    <t>TIPOLOGÍA RIESGO</t>
  </si>
  <si>
    <t>Estratégico</t>
  </si>
  <si>
    <t>Operativo</t>
  </si>
  <si>
    <t>TIPO</t>
  </si>
  <si>
    <t xml:space="preserve"> Va a las causas del riesgo. Atacan la probabilidad de ocurrencia del riesgo.
Control accionado en la entrada del proceso y
antes de que se realice la actividad originadora del riesgo, se busca establecer las condiciones que aseguren el resultado final esperado. </t>
  </si>
  <si>
    <t>Detecta que algo ocurre y devuelve el proceso a los controles preventivos Atacan la probabilidad de ocurrencia del riesgo.
Control accionado durante la ejecución del 
proceso. Estos controles detectan el riesgo, pero generan
reprocesos.</t>
  </si>
  <si>
    <t>Atacan el impacto frente a la materialización del riesgo.
Control accionado en la salida del proceso y después de que se materializa el riesgo. Estos controles tienen costos implícitos.</t>
  </si>
  <si>
    <t>IMPLEMENTACIÓN</t>
  </si>
  <si>
    <t>Ejecutado por un sistema</t>
  </si>
  <si>
    <t>Ejecutado por personas</t>
  </si>
  <si>
    <t>DOCUMENTACIÓN</t>
  </si>
  <si>
    <t>Sin documentar</t>
  </si>
  <si>
    <t>Identifica a los controles que pese a que se ejecutan en el proceso no se encuentran documentados en ningún documento propio del proceso.</t>
  </si>
  <si>
    <t>FRECUENCIA</t>
  </si>
  <si>
    <t>El control se aplica siempre que se realiza la actividad que conlleva el riesgo.</t>
  </si>
  <si>
    <t>El control se aplica  aleatoriamente a la actividad que conlleva el riesgo</t>
  </si>
  <si>
    <t>EVIDENCIA</t>
  </si>
  <si>
    <t>Con registro</t>
  </si>
  <si>
    <t>El control deja un registro permite evidencia la ejecución del control.</t>
  </si>
  <si>
    <t>Sin registro</t>
  </si>
  <si>
    <t xml:space="preserve">El control no deja registro de la ejecución del control. </t>
  </si>
  <si>
    <t>TRATAMIENTO DEL RIESGO</t>
  </si>
  <si>
    <t>Reducir (mitigar)</t>
  </si>
  <si>
    <t>Acciones que mitiguen el nivel de riesgo. No es necesariamente un nuevo control.</t>
  </si>
  <si>
    <t>Reducir (transferir)</t>
  </si>
  <si>
    <t>Tercerizar el proceso o trasladar el riesgo a través de seguros o pólizas.
La responsabilidad económica recae sobre el tercero, pero no se trasfiere la responsabilidad sobre el tema reputacional.</t>
  </si>
  <si>
    <t>Asumir el riesgo conociendo los efectos de su posible materialización.</t>
  </si>
  <si>
    <t>Evitar</t>
  </si>
  <si>
    <t>No asumir la actividad que genera el riesgo.</t>
  </si>
  <si>
    <t>OBJETIVOS ESTRATÉGICOS</t>
  </si>
  <si>
    <t>1.  Ampliar las oportunidades para el acceso, la práctica, la expresión, el disfrute, el conocimiento colectivo y la apropiación de las manifestaciones, los procesos y las experiencias artísticas, culturales, patrimoniales, creativas, recreativas y deportivas como fuerza transformadora de los cambios voluntarios de comportamiento de la sociedad y parte de la vida cotidiana de los ciudadanos.</t>
  </si>
  <si>
    <t>3. Generar una cultura inteligente institucional y sectorial, centrada en el uso y aprovechamiento de datos, de las tecnologías de la información y las comunicaciones y, la mejora continua de saberes, conocimientos y habilidades del        talento humano de las entidades, para comprender las necesidades de la ciudadanía, adaptándose a las transformaciones de la sociedad para la toma de decisiones informadas, creativas e innovadoras.</t>
  </si>
  <si>
    <t>4. Gerenciar de manera eficiente e innovadora los recursos financieros para optimizar y asegurar el funcionamiento de las entidades, así como gestionar nuevos recursos físicos y económicos para el cumplimiento de la misionalidad y aportar en la garantía de los derechos culturales, recreativos y deportivos de los ciudadanos.</t>
  </si>
  <si>
    <t>LÍNEAS DE DEFENSA</t>
  </si>
  <si>
    <t>Primera</t>
  </si>
  <si>
    <t>Segunda</t>
  </si>
  <si>
    <t>Tercera</t>
  </si>
  <si>
    <t>Pérdida de Disponibilidad</t>
  </si>
  <si>
    <t>Pérdida de Confidencialidad</t>
  </si>
  <si>
    <t>Pérdida de Integridad</t>
  </si>
  <si>
    <t>Pérdida de confidencialidad e integridad</t>
  </si>
  <si>
    <t>PROCESOS</t>
  </si>
  <si>
    <t>Gestión Estratégica, Conocimiento e Innovación</t>
  </si>
  <si>
    <t>ECI</t>
  </si>
  <si>
    <t xml:space="preserve">Gestión de la Comunicación Estratégica </t>
  </si>
  <si>
    <t>COM</t>
  </si>
  <si>
    <t xml:space="preserve">Gestión de la Mejora Continua </t>
  </si>
  <si>
    <t xml:space="preserve">GMC </t>
  </si>
  <si>
    <t>Gestión de Tecnologías de la Información</t>
  </si>
  <si>
    <t xml:space="preserve">TIC </t>
  </si>
  <si>
    <t xml:space="preserve">Gestión del Relacionamiento con la Ciudadanía </t>
  </si>
  <si>
    <t xml:space="preserve">RCC </t>
  </si>
  <si>
    <t xml:space="preserve">Gestión de la Promoción de Agentes y Prácticas Culturales y Recreodeportivas  </t>
  </si>
  <si>
    <t>PCR</t>
  </si>
  <si>
    <t xml:space="preserve">Gestión de Investigaciones, Observaciones y Analítica </t>
  </si>
  <si>
    <t xml:space="preserve">GIO </t>
  </si>
  <si>
    <t>Gestión de la Cultura Ciudadana</t>
  </si>
  <si>
    <t xml:space="preserve">GCC </t>
  </si>
  <si>
    <t xml:space="preserve">Gestión de la Participación Ciudadana </t>
  </si>
  <si>
    <t xml:space="preserve">PCD </t>
  </si>
  <si>
    <t xml:space="preserve">Gestión de la Apropiación de la Infraestructura y Patrimonio Cultural </t>
  </si>
  <si>
    <t>AIP</t>
  </si>
  <si>
    <t xml:space="preserve">Gestión de Lectura, Escritura y Oralidad </t>
  </si>
  <si>
    <t xml:space="preserve">LEO </t>
  </si>
  <si>
    <t xml:space="preserve">Gestión Financiera </t>
  </si>
  <si>
    <t xml:space="preserve">FIN </t>
  </si>
  <si>
    <t xml:space="preserve">Gestión de Talento Humano </t>
  </si>
  <si>
    <t xml:space="preserve">HUM </t>
  </si>
  <si>
    <t xml:space="preserve">Gestión Contractual </t>
  </si>
  <si>
    <t xml:space="preserve">CON </t>
  </si>
  <si>
    <t xml:space="preserve">Gestión Administrativa </t>
  </si>
  <si>
    <t xml:space="preserve">ADM </t>
  </si>
  <si>
    <t xml:space="preserve">Gestión Documental </t>
  </si>
  <si>
    <t xml:space="preserve">DOC </t>
  </si>
  <si>
    <t xml:space="preserve">Gestión de la Evaluación Independiente </t>
  </si>
  <si>
    <t xml:space="preserve">GEI </t>
  </si>
  <si>
    <t>Factores</t>
  </si>
  <si>
    <t>Clasificación</t>
  </si>
  <si>
    <t>Talento Humano</t>
  </si>
  <si>
    <t>Fraude Externo</t>
  </si>
  <si>
    <t>Fraude Interno</t>
  </si>
  <si>
    <t>Caida de Redes</t>
  </si>
  <si>
    <t>Fallas Tecnólogicas</t>
  </si>
  <si>
    <t>Eventos Externos</t>
  </si>
  <si>
    <t>Dificultades en el suministro oportuno de información para que aporte insumos en el proceso de representación judicial</t>
  </si>
  <si>
    <t xml:space="preserve">atención no oportuna del precedente judicial y jurisprudencial que afecten la línea de defensa adecuada y que se constituya en un riesgo frente al proceso de representación judicial. </t>
  </si>
  <si>
    <t xml:space="preserve">Apropiación tardia de los procedimientos de gestión jurídica, con impacto en tiempos de respuesta y eficiencia operativa.                                                  </t>
  </si>
  <si>
    <t xml:space="preserve">
No. edición 1  Fecha  25/02/2026 - GLPI: 146103 Radicado ORFEO:  20261100145583
Descripción de las modificaciones: (1). Se ajusta la redacción de la filas 31, 33, y elimina 34-debilidades. (2). Se reformula el Indicador clave del riesgo No. 1 de la hoja  MAPA DE RIESGOS DE GESTIÓN,FISCAL,LA/FT Y CORRUPCIÓN. (3) Se incluyen acciones de contingencia en los dos riesgos en la hoja MAPA DE RIESGOS DE GESTIÓN,FISCAL,LA/FT Y CORRUPCIÓN. (4).- se actualiza normatividad en la descripción del control del procedimiento JUR-PR-01 en la hoja MR_Corrup2 -Se incluye punto de control de la actividad 20 del procedimiento JUR-PR-01. -Se incluye punto de control de la actividad 34 del procedimiento JUR-PR-01. -Se incluye punto de control de la actividad 37 del procedimiento JUR-PR-01. -Se incluye punto de control de la actividad 06 del procedimiento JUR-PR-03. -Se incluye punto de control de la actividad 08 del procedimiento JUR-PR-03. - Se incluye punto de control de la actividad 13 del procedimiento JUR-PR-03. - Se incluye punto de control de la actividad 21 del procedimiento JUR-PR-03. - Se incluye acciones de contingencia en la hoja MR_Corrup3. Los controles se redactan de acuerdo con la metdologica del DAFP.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</si>
</sst>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d/m/yyyy"/>
    <numFmt numFmtId="165" formatCode="[$$-240A]#,###;[Red]\([$$-240A]#,###\)"/>
    <numFmt numFmtId="166" formatCode="_-* #,##0_-;\-* #,##0_-;_-* &quot;-&quot;_-;_-@"/>
    <numFmt numFmtId="167" formatCode="0.0%"/>
  </numFmts>
  <fonts count="57" x14ac:knownFonts="1">
    <font>
      <sz val="11"/>
      <color theme="1"/>
      <name val="Calibri"/>
      <scheme val="minor"/>
    </font>
    <font>
      <sz val="11"/>
      <color theme="1"/>
      <name val="Calibri"/>
      <family val="2"/>
    </font>
    <font>
      <b/>
      <sz val="11"/>
      <color theme="1"/>
      <name val="Arial"/>
      <family val="2"/>
    </font>
    <font>
      <sz val="11"/>
      <name val="Calibri"/>
      <family val="2"/>
    </font>
    <font>
      <sz val="11"/>
      <color theme="1"/>
      <name val="Arial"/>
      <family val="2"/>
    </font>
    <font>
      <b/>
      <sz val="14"/>
      <color theme="1"/>
      <name val="Arial"/>
      <family val="2"/>
    </font>
    <font>
      <b/>
      <sz val="11"/>
      <color theme="1"/>
      <name val="Calibri"/>
      <family val="2"/>
    </font>
    <font>
      <b/>
      <sz val="16"/>
      <color theme="0"/>
      <name val="Arial"/>
      <family val="2"/>
    </font>
    <font>
      <b/>
      <sz val="11"/>
      <color theme="0"/>
      <name val="Arial"/>
      <family val="2"/>
    </font>
    <font>
      <b/>
      <sz val="10"/>
      <color theme="1"/>
      <name val="Arial"/>
      <family val="2"/>
    </font>
    <font>
      <b/>
      <sz val="10"/>
      <color rgb="FF7F7F7F"/>
      <name val="Arial"/>
      <family val="2"/>
    </font>
    <font>
      <sz val="10"/>
      <color theme="1"/>
      <name val="Calibri"/>
      <family val="2"/>
    </font>
    <font>
      <sz val="10"/>
      <color theme="1"/>
      <name val="Arial"/>
      <family val="2"/>
    </font>
    <font>
      <b/>
      <sz val="12"/>
      <color theme="0"/>
      <name val="Arial"/>
      <family val="2"/>
    </font>
    <font>
      <b/>
      <sz val="12"/>
      <color theme="1"/>
      <name val="Arial"/>
      <family val="2"/>
    </font>
    <font>
      <sz val="12"/>
      <color rgb="FF7F7F7F"/>
      <name val="Arial"/>
      <family val="2"/>
    </font>
    <font>
      <i/>
      <sz val="11"/>
      <color rgb="FF7F7F7F"/>
      <name val="Arial"/>
      <family val="2"/>
    </font>
    <font>
      <i/>
      <sz val="9"/>
      <color rgb="FF7F7F7F"/>
      <name val="Arial"/>
      <family val="2"/>
    </font>
    <font>
      <sz val="11"/>
      <color rgb="FFC00000"/>
      <name val="Arial"/>
      <family val="2"/>
    </font>
    <font>
      <b/>
      <i/>
      <sz val="11"/>
      <color theme="1"/>
      <name val="Arial"/>
      <family val="2"/>
    </font>
    <font>
      <sz val="9"/>
      <color theme="1"/>
      <name val="Arial"/>
      <family val="2"/>
    </font>
    <font>
      <b/>
      <i/>
      <sz val="8"/>
      <color rgb="FF7F7F7F"/>
      <name val="Arial"/>
      <family val="2"/>
    </font>
    <font>
      <sz val="11"/>
      <color theme="1"/>
      <name val="Calibri"/>
      <family val="2"/>
      <scheme val="minor"/>
    </font>
    <font>
      <sz val="11"/>
      <color rgb="FF000000"/>
      <name val="Arial"/>
      <family val="2"/>
    </font>
    <font>
      <b/>
      <sz val="11"/>
      <color rgb="FF000000"/>
      <name val="Arial"/>
      <family val="2"/>
    </font>
    <font>
      <b/>
      <u/>
      <sz val="11"/>
      <color theme="1"/>
      <name val="Arial"/>
      <family val="2"/>
    </font>
    <font>
      <b/>
      <sz val="11"/>
      <color rgb="FFC00000"/>
      <name val="Arial"/>
      <family val="2"/>
    </font>
    <font>
      <b/>
      <sz val="14"/>
      <color theme="0"/>
      <name val="Arial"/>
      <family val="2"/>
    </font>
    <font>
      <sz val="11"/>
      <color theme="0"/>
      <name val="Arial"/>
      <family val="2"/>
    </font>
    <font>
      <b/>
      <u/>
      <sz val="10"/>
      <color theme="0"/>
      <name val="Arial"/>
      <family val="2"/>
    </font>
    <font>
      <b/>
      <sz val="13"/>
      <color rgb="FF000000"/>
      <name val="Arial"/>
      <family val="2"/>
    </font>
    <font>
      <sz val="8"/>
      <color rgb="FF000000"/>
      <name val="Arial"/>
      <family val="2"/>
    </font>
    <font>
      <sz val="16"/>
      <color theme="1"/>
      <name val="Arial"/>
      <family val="2"/>
    </font>
    <font>
      <b/>
      <sz val="18"/>
      <color theme="0"/>
      <name val="Arial"/>
      <family val="2"/>
    </font>
    <font>
      <b/>
      <sz val="11"/>
      <color rgb="FFFFFFFF"/>
      <name val="Arial"/>
      <family val="2"/>
    </font>
    <font>
      <sz val="10"/>
      <color rgb="FF000000"/>
      <name val="Arial"/>
      <family val="2"/>
    </font>
    <font>
      <b/>
      <sz val="10"/>
      <color theme="0"/>
      <name val="Arial"/>
      <family val="2"/>
    </font>
    <font>
      <sz val="12"/>
      <color theme="1"/>
      <name val="Arial"/>
      <family val="2"/>
    </font>
    <font>
      <sz val="11"/>
      <color rgb="FFFF0000"/>
      <name val="Calibri"/>
      <family val="2"/>
    </font>
    <font>
      <sz val="11"/>
      <color theme="0"/>
      <name val="Calibri"/>
      <family val="2"/>
    </font>
    <font>
      <sz val="11"/>
      <color rgb="FF7F7F7F"/>
      <name val="Arial"/>
      <family val="2"/>
    </font>
    <font>
      <b/>
      <sz val="11"/>
      <color rgb="FFFF0000"/>
      <name val="Arial"/>
      <family val="2"/>
    </font>
    <font>
      <b/>
      <sz val="11"/>
      <color rgb="FFFF0000"/>
      <name val="Calibri"/>
      <family val="2"/>
    </font>
    <font>
      <b/>
      <sz val="12"/>
      <color theme="1"/>
      <name val="Calibri"/>
      <family val="2"/>
    </font>
    <font>
      <sz val="12"/>
      <color theme="1"/>
      <name val="Calibri"/>
      <family val="2"/>
    </font>
    <font>
      <b/>
      <sz val="12"/>
      <color rgb="FF000000"/>
      <name val="Calibri"/>
      <family val="2"/>
    </font>
    <font>
      <sz val="12"/>
      <color rgb="FF000000"/>
      <name val="Calibri"/>
      <family val="2"/>
    </font>
    <font>
      <sz val="12"/>
      <color rgb="FFFFFFFF"/>
      <name val="Calibri"/>
      <family val="2"/>
    </font>
    <font>
      <sz val="12"/>
      <color theme="0"/>
      <name val="Calibri"/>
      <family val="2"/>
    </font>
    <font>
      <sz val="12"/>
      <color rgb="FFBFBFBF"/>
      <name val="Calibri"/>
      <family val="2"/>
    </font>
    <font>
      <b/>
      <sz val="12"/>
      <color rgb="FFBFBFBF"/>
      <name val="Calibri"/>
      <family val="2"/>
    </font>
    <font>
      <b/>
      <sz val="12"/>
      <color theme="0"/>
      <name val="Calibri"/>
      <family val="2"/>
    </font>
    <font>
      <sz val="9"/>
      <color theme="0"/>
      <name val="Arial"/>
      <family val="2"/>
    </font>
    <font>
      <sz val="10"/>
      <color theme="0"/>
      <name val="Arial"/>
      <family val="2"/>
    </font>
    <font>
      <sz val="11"/>
      <color rgb="FFFFFFFF"/>
      <name val="Arial"/>
      <family val="2"/>
    </font>
    <font>
      <b/>
      <sz val="12"/>
      <color rgb="FFE36C09"/>
      <name val="Calibri"/>
      <family val="2"/>
    </font>
    <font>
      <sz val="10"/>
      <color theme="1"/>
      <name val="Calibri"/>
      <family val="2"/>
    </font>
  </fonts>
  <fills count="31">
    <fill>
      <patternFill patternType="none"/>
    </fill>
    <fill>
      <patternFill patternType="gray125"/>
    </fill>
    <fill>
      <patternFill patternType="solid">
        <fgColor rgb="FF0070C0"/>
        <bgColor rgb="FF0070C0"/>
      </patternFill>
    </fill>
    <fill>
      <patternFill patternType="solid">
        <fgColor rgb="FF8DB3E2"/>
        <bgColor rgb="FF8DB3E2"/>
      </patternFill>
    </fill>
    <fill>
      <patternFill patternType="solid">
        <fgColor rgb="FFF2F2F2"/>
        <bgColor rgb="FFF2F2F2"/>
      </patternFill>
    </fill>
    <fill>
      <patternFill patternType="solid">
        <fgColor theme="0"/>
        <bgColor theme="0"/>
      </patternFill>
    </fill>
    <fill>
      <patternFill patternType="solid">
        <fgColor rgb="FF008080"/>
        <bgColor rgb="FF008080"/>
      </patternFill>
    </fill>
    <fill>
      <patternFill patternType="solid">
        <fgColor rgb="FF95B3D7"/>
        <bgColor rgb="FF95B3D7"/>
      </patternFill>
    </fill>
    <fill>
      <patternFill patternType="solid">
        <fgColor rgb="FFFFFFFF"/>
        <bgColor rgb="FFFFFFFF"/>
      </patternFill>
    </fill>
    <fill>
      <patternFill patternType="solid">
        <fgColor rgb="FF31859B"/>
        <bgColor rgb="FF31859B"/>
      </patternFill>
    </fill>
    <fill>
      <patternFill patternType="solid">
        <fgColor rgb="FF5F497A"/>
        <bgColor rgb="FF5F497A"/>
      </patternFill>
    </fill>
    <fill>
      <patternFill patternType="solid">
        <fgColor rgb="FF76923C"/>
        <bgColor rgb="FF76923C"/>
      </patternFill>
    </fill>
    <fill>
      <patternFill patternType="solid">
        <fgColor rgb="FF366092"/>
        <bgColor rgb="FF366092"/>
      </patternFill>
    </fill>
    <fill>
      <patternFill patternType="solid">
        <fgColor rgb="FFE36C09"/>
        <bgColor rgb="FFE36C09"/>
      </patternFill>
    </fill>
    <fill>
      <patternFill patternType="solid">
        <fgColor rgb="FFFFFF00"/>
        <bgColor rgb="FFFFFF00"/>
      </patternFill>
    </fill>
    <fill>
      <patternFill patternType="solid">
        <fgColor rgb="FFFF0000"/>
        <bgColor rgb="FFFF0000"/>
      </patternFill>
    </fill>
    <fill>
      <patternFill patternType="solid">
        <fgColor rgb="FFFFC000"/>
        <bgColor rgb="FFFFC000"/>
      </patternFill>
    </fill>
    <fill>
      <patternFill patternType="solid">
        <fgColor rgb="FF00B050"/>
        <bgColor rgb="FF00B050"/>
      </patternFill>
    </fill>
    <fill>
      <patternFill patternType="solid">
        <fgColor rgb="FF92D050"/>
        <bgColor rgb="FF92D050"/>
      </patternFill>
    </fill>
    <fill>
      <patternFill patternType="solid">
        <fgColor rgb="FFFABF8F"/>
        <bgColor rgb="FFFABF8F"/>
      </patternFill>
    </fill>
    <fill>
      <patternFill patternType="solid">
        <fgColor rgb="FF333333"/>
        <bgColor rgb="FF333333"/>
      </patternFill>
    </fill>
    <fill>
      <patternFill patternType="solid">
        <fgColor rgb="FFE5B8B7"/>
        <bgColor rgb="FFE5B8B7"/>
      </patternFill>
    </fill>
    <fill>
      <patternFill patternType="solid">
        <fgColor rgb="FF00B0F0"/>
        <bgColor rgb="FF00B0F0"/>
      </patternFill>
    </fill>
    <fill>
      <patternFill patternType="solid">
        <fgColor rgb="FFFF9900"/>
        <bgColor rgb="FFFF9900"/>
      </patternFill>
    </fill>
    <fill>
      <patternFill patternType="solid">
        <fgColor rgb="FF7EEF31"/>
        <bgColor rgb="FF7EEF31"/>
      </patternFill>
    </fill>
    <fill>
      <patternFill patternType="solid">
        <fgColor rgb="FF7030A0"/>
        <bgColor rgb="FF7030A0"/>
      </patternFill>
    </fill>
    <fill>
      <patternFill patternType="solid">
        <fgColor rgb="FF953734"/>
        <bgColor rgb="FF953734"/>
      </patternFill>
    </fill>
    <fill>
      <patternFill patternType="solid">
        <fgColor rgb="FF938953"/>
        <bgColor rgb="FF938953"/>
      </patternFill>
    </fill>
    <fill>
      <patternFill patternType="solid">
        <fgColor rgb="FFBFBFBF"/>
        <bgColor rgb="FFBFBFBF"/>
      </patternFill>
    </fill>
    <fill>
      <patternFill patternType="solid">
        <fgColor rgb="FFFFFF66"/>
        <bgColor rgb="FFFFFF66"/>
      </patternFill>
    </fill>
    <fill>
      <patternFill patternType="solid">
        <fgColor rgb="FFFDE9D9"/>
        <bgColor rgb="FFFDE9D9"/>
      </patternFill>
    </fill>
  </fills>
  <borders count="116">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right/>
      <top/>
      <bottom/>
      <diagonal/>
    </border>
    <border>
      <left/>
      <right/>
      <top/>
      <bottom/>
      <diagonal/>
    </border>
    <border>
      <left/>
      <right/>
      <top/>
      <bottom/>
      <diagonal/>
    </border>
    <border>
      <left/>
      <right/>
      <top/>
      <bottom/>
      <diagonal/>
    </border>
    <border>
      <left style="thin">
        <color rgb="FF000000"/>
      </left>
      <right/>
      <top style="thin">
        <color rgb="FF000000"/>
      </top>
      <bottom style="thin">
        <color rgb="FF000000"/>
      </bottom>
      <diagonal/>
    </border>
    <border>
      <left style="thin">
        <color rgb="FF000000"/>
      </left>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medium">
        <color rgb="FF000000"/>
      </top>
      <bottom/>
      <diagonal/>
    </border>
    <border>
      <left style="medium">
        <color rgb="FF000000"/>
      </left>
      <right style="medium">
        <color rgb="FF000000"/>
      </right>
      <top style="medium">
        <color rgb="FF000000"/>
      </top>
      <bottom style="medium">
        <color rgb="FF000000"/>
      </bottom>
      <diagonal/>
    </border>
    <border>
      <left/>
      <right/>
      <top/>
      <bottom style="medium">
        <color rgb="FF000000"/>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right style="medium">
        <color rgb="FF000000"/>
      </right>
      <top/>
      <bottom style="medium">
        <color rgb="FF000000"/>
      </bottom>
      <diagonal/>
    </border>
    <border>
      <left style="thin">
        <color rgb="FF000000"/>
      </left>
      <right/>
      <top/>
      <bottom/>
      <diagonal/>
    </border>
    <border>
      <left/>
      <right style="thin">
        <color rgb="FF000000"/>
      </right>
      <top/>
      <bottom/>
      <diagonal/>
    </border>
    <border>
      <left style="thin">
        <color rgb="FF000000"/>
      </left>
      <right/>
      <top style="thin">
        <color rgb="FF000000"/>
      </top>
      <bottom/>
      <diagonal/>
    </border>
    <border>
      <left/>
      <right/>
      <top style="thin">
        <color rgb="FF000000"/>
      </top>
      <bottom/>
      <diagonal/>
    </border>
    <border>
      <left/>
      <right/>
      <top style="thin">
        <color rgb="FF000000"/>
      </top>
      <bottom/>
      <diagonal/>
    </border>
    <border>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diagonal/>
    </border>
    <border>
      <left/>
      <right/>
      <top style="thin">
        <color rgb="FF000000"/>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style="thin">
        <color rgb="FF000000"/>
      </left>
      <right style="thin">
        <color rgb="FF000000"/>
      </right>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top/>
      <bottom/>
      <diagonal/>
    </border>
    <border>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style="thin">
        <color rgb="FF000000"/>
      </right>
      <top style="medium">
        <color rgb="FF000000"/>
      </top>
      <bottom style="thin">
        <color rgb="FF000000"/>
      </bottom>
      <diagonal/>
    </border>
    <border>
      <left/>
      <right style="thin">
        <color rgb="FF000000"/>
      </right>
      <top/>
      <bottom/>
      <diagonal/>
    </border>
    <border>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thin">
        <color rgb="FF000000"/>
      </right>
      <top/>
      <bottom style="thin">
        <color rgb="FF000000"/>
      </bottom>
      <diagonal/>
    </border>
    <border>
      <left/>
      <right style="thin">
        <color rgb="FF000000"/>
      </right>
      <top/>
      <bottom/>
      <diagonal/>
    </border>
    <border>
      <left/>
      <right style="thin">
        <color rgb="FF000000"/>
      </right>
      <top style="thin">
        <color rgb="FF000000"/>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right style="medium">
        <color rgb="FF000000"/>
      </right>
      <top/>
      <bottom/>
      <diagonal/>
    </border>
    <border>
      <left style="medium">
        <color rgb="FF000000"/>
      </left>
      <right style="medium">
        <color rgb="FF000000"/>
      </right>
      <top/>
      <bottom/>
      <diagonal/>
    </border>
    <border>
      <left style="medium">
        <color rgb="FF000000"/>
      </left>
      <right/>
      <top/>
      <bottom/>
      <diagonal/>
    </border>
    <border>
      <left style="medium">
        <color rgb="FFFF0000"/>
      </left>
      <right/>
      <top/>
      <bottom/>
      <diagonal/>
    </border>
    <border>
      <left/>
      <right style="medium">
        <color rgb="FFFF0000"/>
      </right>
      <top/>
      <bottom/>
      <diagonal/>
    </border>
    <border>
      <left style="medium">
        <color rgb="FF000000"/>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style="medium">
        <color rgb="FFFF0000"/>
      </left>
      <right style="thin">
        <color rgb="FF000000"/>
      </right>
      <top style="medium">
        <color rgb="FF000000"/>
      </top>
      <bottom style="thin">
        <color rgb="FF000000"/>
      </bottom>
      <diagonal/>
    </border>
    <border>
      <left style="thin">
        <color rgb="FF000000"/>
      </left>
      <right style="medium">
        <color rgb="FFFF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medium">
        <color rgb="FFFF0000"/>
      </left>
      <right style="thin">
        <color rgb="FF000000"/>
      </right>
      <top style="thin">
        <color rgb="FF000000"/>
      </top>
      <bottom style="thin">
        <color rgb="FF000000"/>
      </bottom>
      <diagonal/>
    </border>
    <border>
      <left style="thin">
        <color rgb="FF000000"/>
      </left>
      <right style="medium">
        <color rgb="FFFF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medium">
        <color rgb="FFFF0000"/>
      </left>
      <right style="thin">
        <color rgb="FF000000"/>
      </right>
      <top style="thin">
        <color rgb="FF000000"/>
      </top>
      <bottom style="medium">
        <color rgb="FFFF0000"/>
      </bottom>
      <diagonal/>
    </border>
    <border>
      <left style="thin">
        <color rgb="FF000000"/>
      </left>
      <right style="thin">
        <color rgb="FF000000"/>
      </right>
      <top style="thin">
        <color rgb="FF000000"/>
      </top>
      <bottom style="medium">
        <color rgb="FFFF0000"/>
      </bottom>
      <diagonal/>
    </border>
    <border>
      <left style="medium">
        <color rgb="FF000000"/>
      </left>
      <right style="medium">
        <color rgb="FF000000"/>
      </right>
      <top/>
      <bottom style="medium">
        <color rgb="FF000000"/>
      </bottom>
      <diagonal/>
    </border>
    <border>
      <left/>
      <right/>
      <top style="thin">
        <color rgb="FF000000"/>
      </top>
      <bottom/>
      <diagonal/>
    </border>
    <border>
      <left/>
      <right/>
      <top/>
      <bottom/>
      <diagonal/>
    </border>
    <border>
      <left/>
      <right/>
      <top/>
      <bottom/>
      <diagonal/>
    </border>
    <border>
      <left/>
      <right/>
      <top/>
      <bottom/>
      <diagonal/>
    </border>
    <border>
      <left style="thin">
        <color rgb="FF000000"/>
      </left>
      <right/>
      <top style="thin">
        <color rgb="FF000000"/>
      </top>
      <bottom/>
      <diagonal/>
    </border>
    <border>
      <left/>
      <right/>
      <top/>
      <bottom/>
      <diagonal/>
    </border>
    <border>
      <left/>
      <right/>
      <top/>
      <bottom/>
      <diagonal/>
    </border>
    <border>
      <left/>
      <right/>
      <top/>
      <bottom/>
      <diagonal/>
    </border>
    <border>
      <left/>
      <right/>
      <top/>
      <bottom style="thin">
        <color rgb="FF000000"/>
      </bottom>
      <diagonal/>
    </border>
    <border>
      <left/>
      <right/>
      <top/>
      <bottom style="thin">
        <color rgb="FF000000"/>
      </bottom>
      <diagonal/>
    </border>
    <border>
      <left/>
      <right/>
      <top/>
      <bottom style="thin">
        <color rgb="FF000000"/>
      </bottom>
      <diagonal/>
    </border>
    <border>
      <left style="thin">
        <color rgb="FF000000"/>
      </left>
      <right/>
      <top/>
      <bottom/>
      <diagonal/>
    </border>
    <border>
      <left style="dotted">
        <color rgb="FFF79646"/>
      </left>
      <right style="dotted">
        <color rgb="FFF79646"/>
      </right>
      <top/>
      <bottom style="dotted">
        <color rgb="FFF79646"/>
      </bottom>
      <diagonal/>
    </border>
    <border>
      <left style="dotted">
        <color rgb="FFF79646"/>
      </left>
      <right style="dotted">
        <color rgb="FFF79646"/>
      </right>
      <top/>
      <bottom style="dotted">
        <color rgb="FFF79646"/>
      </bottom>
      <diagonal/>
    </border>
    <border>
      <left style="dotted">
        <color rgb="FFF79646"/>
      </left>
      <right style="dotted">
        <color rgb="FFF79646"/>
      </right>
      <top style="dotted">
        <color rgb="FFF79646"/>
      </top>
      <bottom style="dotted">
        <color rgb="FFF79646"/>
      </bottom>
      <diagonal/>
    </border>
    <border>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style="medium">
        <color rgb="FF000000"/>
      </right>
      <top/>
      <bottom style="thin">
        <color rgb="FF000000"/>
      </bottom>
      <diagonal/>
    </border>
    <border>
      <left style="medium">
        <color rgb="FF000000"/>
      </left>
      <right style="thin">
        <color rgb="FF000000"/>
      </right>
      <top/>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bottom style="thin">
        <color rgb="FF000000"/>
      </bottom>
      <diagonal/>
    </border>
    <border>
      <left style="medium">
        <color rgb="FF000000"/>
      </left>
      <right style="thin">
        <color rgb="FF000000"/>
      </right>
      <top style="thin">
        <color rgb="FF000000"/>
      </top>
      <bottom/>
      <diagonal/>
    </border>
    <border>
      <left style="medium">
        <color rgb="FF000000"/>
      </left>
      <right style="thin">
        <color rgb="FF000000"/>
      </right>
      <top/>
      <bottom style="medium">
        <color rgb="FF000000"/>
      </bottom>
      <diagonal/>
    </border>
    <border>
      <left style="thin">
        <color rgb="FF000000"/>
      </left>
      <right style="medium">
        <color rgb="FF000000"/>
      </right>
      <top style="thin">
        <color rgb="FF000000"/>
      </top>
      <bottom style="medium">
        <color rgb="FF000000"/>
      </bottom>
      <diagonal/>
    </border>
  </borders>
  <cellStyleXfs count="1">
    <xf numFmtId="0" fontId="0" fillId="0" borderId="0"/>
  </cellStyleXfs>
  <cellXfs count="452">
    <xf numFmtId="0" fontId="0" fillId="0" borderId="0" xfId="0"/>
    <xf numFmtId="0" fontId="4" fillId="0" borderId="5" xfId="0" applyFont="1" applyBorder="1" applyAlignment="1">
      <alignment horizontal="left" vertical="center"/>
    </xf>
    <xf numFmtId="0" fontId="6" fillId="0" borderId="8" xfId="0" applyFont="1" applyBorder="1" applyAlignment="1">
      <alignment horizontal="center" vertical="center"/>
    </xf>
    <xf numFmtId="0" fontId="1" fillId="0" borderId="8" xfId="0" applyFont="1" applyBorder="1" applyAlignment="1">
      <alignment horizontal="center"/>
    </xf>
    <xf numFmtId="0" fontId="4" fillId="0" borderId="0" xfId="0" applyFont="1"/>
    <xf numFmtId="0" fontId="4" fillId="0" borderId="0" xfId="0" applyFont="1" applyAlignment="1">
      <alignment horizontal="center"/>
    </xf>
    <xf numFmtId="0" fontId="12" fillId="0" borderId="0" xfId="0" applyFont="1" applyAlignment="1">
      <alignment horizontal="center" vertical="center" wrapText="1"/>
    </xf>
    <xf numFmtId="0" fontId="1" fillId="5" borderId="19" xfId="0" applyFont="1" applyFill="1" applyBorder="1" applyAlignment="1">
      <alignment wrapText="1"/>
    </xf>
    <xf numFmtId="0" fontId="11" fillId="5" borderId="19" xfId="0" applyFont="1" applyFill="1" applyBorder="1" applyAlignment="1">
      <alignment wrapText="1"/>
    </xf>
    <xf numFmtId="0" fontId="13" fillId="2" borderId="5" xfId="0" applyFont="1" applyFill="1" applyBorder="1" applyAlignment="1">
      <alignment horizontal="center" vertical="center" wrapText="1"/>
    </xf>
    <xf numFmtId="0" fontId="14" fillId="5" borderId="5" xfId="0" applyFont="1" applyFill="1" applyBorder="1" applyAlignment="1">
      <alignment horizontal="center" vertical="center"/>
    </xf>
    <xf numFmtId="164" fontId="14" fillId="5" borderId="5" xfId="0" applyNumberFormat="1" applyFont="1" applyFill="1" applyBorder="1" applyAlignment="1">
      <alignment horizontal="center" vertical="center"/>
    </xf>
    <xf numFmtId="0" fontId="13" fillId="2" borderId="20" xfId="0" applyFont="1" applyFill="1" applyBorder="1" applyAlignment="1">
      <alignment horizontal="center" vertical="center" wrapText="1"/>
    </xf>
    <xf numFmtId="0" fontId="2" fillId="0" borderId="0" xfId="0" applyFont="1" applyAlignment="1">
      <alignment horizontal="center" vertical="center"/>
    </xf>
    <xf numFmtId="0" fontId="4" fillId="0" borderId="5" xfId="0" applyFont="1" applyBorder="1"/>
    <xf numFmtId="0" fontId="6" fillId="0" borderId="0" xfId="0" applyFont="1" applyAlignment="1">
      <alignment horizontal="center" vertical="center"/>
    </xf>
    <xf numFmtId="0" fontId="4" fillId="0" borderId="5" xfId="0" applyFont="1" applyBorder="1" applyAlignment="1">
      <alignment horizontal="left"/>
    </xf>
    <xf numFmtId="0" fontId="1" fillId="0" borderId="0" xfId="0" applyFont="1" applyAlignment="1">
      <alignment horizontal="center" vertical="center"/>
    </xf>
    <xf numFmtId="0" fontId="1" fillId="0" borderId="0" xfId="0" applyFont="1"/>
    <xf numFmtId="0" fontId="4" fillId="0" borderId="0" xfId="0" applyFont="1" applyAlignment="1">
      <alignment horizontal="center" vertical="center"/>
    </xf>
    <xf numFmtId="0" fontId="16" fillId="0" borderId="0" xfId="0" applyFont="1"/>
    <xf numFmtId="0" fontId="2" fillId="0" borderId="0" xfId="0" applyFont="1" applyAlignment="1">
      <alignment horizontal="center" vertical="center" wrapText="1"/>
    </xf>
    <xf numFmtId="0" fontId="17" fillId="0" borderId="0" xfId="0" applyFont="1" applyAlignment="1">
      <alignment horizontal="center" vertical="center"/>
    </xf>
    <xf numFmtId="0" fontId="18" fillId="0" borderId="0" xfId="0" applyFont="1" applyAlignment="1">
      <alignment horizontal="center" vertical="center" wrapText="1"/>
    </xf>
    <xf numFmtId="0" fontId="4" fillId="0" borderId="0" xfId="0" applyFont="1" applyAlignment="1">
      <alignment horizontal="center" vertical="center" wrapText="1"/>
    </xf>
    <xf numFmtId="0" fontId="1" fillId="0" borderId="26" xfId="0" applyFont="1" applyBorder="1" applyAlignment="1">
      <alignment horizontal="center" vertical="center" wrapText="1"/>
    </xf>
    <xf numFmtId="0" fontId="4" fillId="0" borderId="26" xfId="0" applyFont="1" applyBorder="1" applyAlignment="1">
      <alignment horizontal="center" vertical="center" wrapText="1"/>
    </xf>
    <xf numFmtId="0" fontId="20" fillId="0" borderId="0" xfId="0" applyFont="1" applyAlignment="1">
      <alignment horizontal="center" vertical="center" wrapText="1"/>
    </xf>
    <xf numFmtId="0" fontId="20" fillId="0" borderId="26" xfId="0" applyFont="1" applyBorder="1" applyAlignment="1">
      <alignment horizontal="center" vertical="center" wrapText="1"/>
    </xf>
    <xf numFmtId="0" fontId="20" fillId="0" borderId="0" xfId="0" applyFont="1" applyAlignment="1">
      <alignment horizontal="center" vertical="center"/>
    </xf>
    <xf numFmtId="0" fontId="4" fillId="0" borderId="0" xfId="0" applyFont="1" applyAlignment="1">
      <alignment vertical="center"/>
    </xf>
    <xf numFmtId="0" fontId="2" fillId="3" borderId="28" xfId="0" applyFont="1" applyFill="1" applyBorder="1" applyAlignment="1">
      <alignment horizontal="center"/>
    </xf>
    <xf numFmtId="0" fontId="2" fillId="3" borderId="29" xfId="0" applyFont="1" applyFill="1" applyBorder="1" applyAlignment="1">
      <alignment horizontal="center" vertical="center"/>
    </xf>
    <xf numFmtId="0" fontId="4" fillId="0" borderId="30" xfId="0" applyFont="1" applyBorder="1" applyAlignment="1">
      <alignment vertical="center"/>
    </xf>
    <xf numFmtId="0" fontId="4" fillId="0" borderId="31" xfId="0" applyFont="1" applyBorder="1" applyAlignment="1">
      <alignment horizontal="center" vertical="center" wrapText="1"/>
    </xf>
    <xf numFmtId="0" fontId="4" fillId="0" borderId="30" xfId="0" applyFont="1" applyBorder="1"/>
    <xf numFmtId="0" fontId="4" fillId="0" borderId="31" xfId="0" applyFont="1" applyBorder="1" applyAlignment="1">
      <alignment horizontal="center" vertical="center"/>
    </xf>
    <xf numFmtId="0" fontId="4" fillId="5" borderId="26" xfId="0" applyFont="1" applyFill="1" applyBorder="1" applyAlignment="1">
      <alignment horizontal="center" vertical="center" wrapText="1"/>
    </xf>
    <xf numFmtId="0" fontId="22" fillId="0" borderId="0" xfId="0" applyFont="1"/>
    <xf numFmtId="16" fontId="4" fillId="0" borderId="0" xfId="0" applyNumberFormat="1" applyFont="1" applyAlignment="1">
      <alignment horizontal="center" vertical="center"/>
    </xf>
    <xf numFmtId="0" fontId="4" fillId="0" borderId="0" xfId="0" applyFont="1" applyAlignment="1">
      <alignment wrapText="1"/>
    </xf>
    <xf numFmtId="0" fontId="4" fillId="0" borderId="0" xfId="0" applyFont="1" applyAlignment="1">
      <alignment vertical="center" wrapText="1"/>
    </xf>
    <xf numFmtId="0" fontId="2" fillId="0" borderId="0" xfId="0" applyFont="1" applyAlignment="1">
      <alignment wrapText="1"/>
    </xf>
    <xf numFmtId="0" fontId="25" fillId="0" borderId="0" xfId="0" applyFont="1" applyAlignment="1">
      <alignment wrapText="1"/>
    </xf>
    <xf numFmtId="0" fontId="26" fillId="0" borderId="0" xfId="0" applyFont="1" applyAlignment="1">
      <alignment wrapText="1"/>
    </xf>
    <xf numFmtId="0" fontId="2" fillId="0" borderId="8" xfId="0" applyFont="1" applyBorder="1" applyAlignment="1">
      <alignment wrapText="1"/>
    </xf>
    <xf numFmtId="0" fontId="28" fillId="6" borderId="20" xfId="0" applyFont="1" applyFill="1" applyBorder="1" applyAlignment="1">
      <alignment wrapText="1"/>
    </xf>
    <xf numFmtId="0" fontId="28" fillId="6" borderId="41" xfId="0" applyFont="1" applyFill="1" applyBorder="1" applyAlignment="1">
      <alignment wrapText="1"/>
    </xf>
    <xf numFmtId="0" fontId="8" fillId="9" borderId="42" xfId="0" applyFont="1" applyFill="1" applyBorder="1" applyAlignment="1">
      <alignment horizontal="center" vertical="center" wrapText="1"/>
    </xf>
    <xf numFmtId="0" fontId="29" fillId="9" borderId="43" xfId="0" applyFont="1" applyFill="1" applyBorder="1" applyAlignment="1">
      <alignment horizontal="center" vertical="center" wrapText="1"/>
    </xf>
    <xf numFmtId="0" fontId="13" fillId="10" borderId="42" xfId="0" applyFont="1" applyFill="1" applyBorder="1" applyAlignment="1">
      <alignment vertical="center" wrapText="1"/>
    </xf>
    <xf numFmtId="0" fontId="8" fillId="11" borderId="41" xfId="0" applyFont="1" applyFill="1" applyBorder="1" applyAlignment="1">
      <alignment vertical="center" wrapText="1"/>
    </xf>
    <xf numFmtId="0" fontId="8" fillId="11" borderId="46" xfId="0" applyFont="1" applyFill="1" applyBorder="1" applyAlignment="1">
      <alignment vertical="center" wrapText="1"/>
    </xf>
    <xf numFmtId="0" fontId="8" fillId="6" borderId="50" xfId="0" applyFont="1" applyFill="1" applyBorder="1" applyAlignment="1">
      <alignment horizontal="center" vertical="center" wrapText="1"/>
    </xf>
    <xf numFmtId="0" fontId="8" fillId="12" borderId="50" xfId="0" applyFont="1" applyFill="1" applyBorder="1" applyAlignment="1">
      <alignment horizontal="center" vertical="center" wrapText="1"/>
    </xf>
    <xf numFmtId="0" fontId="8" fillId="6" borderId="50" xfId="0" applyFont="1" applyFill="1" applyBorder="1" applyAlignment="1">
      <alignment horizontal="center" vertical="center" textRotation="90" wrapText="1"/>
    </xf>
    <xf numFmtId="0" fontId="8" fillId="9" borderId="50" xfId="0" applyFont="1" applyFill="1" applyBorder="1" applyAlignment="1">
      <alignment horizontal="center" vertical="center" wrapText="1"/>
    </xf>
    <xf numFmtId="0" fontId="8" fillId="10" borderId="50" xfId="0" applyFont="1" applyFill="1" applyBorder="1" applyAlignment="1">
      <alignment horizontal="center" vertical="center" wrapText="1"/>
    </xf>
    <xf numFmtId="0" fontId="8" fillId="10" borderId="50" xfId="0" applyFont="1" applyFill="1" applyBorder="1" applyAlignment="1">
      <alignment horizontal="center" vertical="center" textRotation="90" wrapText="1"/>
    </xf>
    <xf numFmtId="0" fontId="8" fillId="11" borderId="50" xfId="0" applyFont="1" applyFill="1" applyBorder="1" applyAlignment="1">
      <alignment horizontal="center" vertical="center" wrapText="1"/>
    </xf>
    <xf numFmtId="0" fontId="4" fillId="0" borderId="55" xfId="0" applyFont="1" applyBorder="1" applyAlignment="1">
      <alignment horizontal="center" vertical="center" wrapText="1"/>
    </xf>
    <xf numFmtId="0" fontId="1" fillId="0" borderId="55" xfId="0" applyFont="1" applyBorder="1" applyAlignment="1">
      <alignment horizontal="center" vertical="center" wrapText="1"/>
    </xf>
    <xf numFmtId="1" fontId="2" fillId="0" borderId="56" xfId="0" applyNumberFormat="1" applyFont="1" applyBorder="1" applyAlignment="1">
      <alignment horizontal="center" vertical="center" wrapText="1"/>
    </xf>
    <xf numFmtId="1" fontId="4" fillId="0" borderId="56" xfId="0" applyNumberFormat="1" applyFont="1" applyBorder="1" applyAlignment="1">
      <alignment horizontal="center" vertical="center" wrapText="1"/>
    </xf>
    <xf numFmtId="0" fontId="1" fillId="0" borderId="5" xfId="0" applyFont="1" applyBorder="1" applyAlignment="1">
      <alignment horizontal="center" vertical="center" wrapText="1"/>
    </xf>
    <xf numFmtId="0" fontId="4" fillId="4" borderId="56" xfId="0" applyFont="1" applyFill="1" applyBorder="1" applyAlignment="1">
      <alignment horizontal="center" vertical="center" textRotation="90" wrapText="1"/>
    </xf>
    <xf numFmtId="0" fontId="1" fillId="0" borderId="56" xfId="0" applyFont="1" applyBorder="1" applyAlignment="1">
      <alignment horizontal="center" vertical="center" wrapText="1"/>
    </xf>
    <xf numFmtId="0" fontId="4" fillId="4" borderId="5" xfId="0" applyFont="1" applyFill="1" applyBorder="1" applyAlignment="1">
      <alignment horizontal="center" vertical="center" textRotation="90" wrapText="1"/>
    </xf>
    <xf numFmtId="9" fontId="4" fillId="4" borderId="56" xfId="0" applyNumberFormat="1" applyFont="1" applyFill="1" applyBorder="1" applyAlignment="1">
      <alignment horizontal="center" vertical="center" wrapText="1"/>
    </xf>
    <xf numFmtId="9" fontId="2" fillId="4" borderId="56" xfId="0" applyNumberFormat="1" applyFont="1" applyFill="1" applyBorder="1" applyAlignment="1">
      <alignment horizontal="center" vertical="center" wrapText="1"/>
    </xf>
    <xf numFmtId="9" fontId="2" fillId="4" borderId="56" xfId="0" applyNumberFormat="1" applyFont="1" applyFill="1" applyBorder="1" applyAlignment="1">
      <alignment horizontal="center" vertical="center"/>
    </xf>
    <xf numFmtId="1" fontId="2" fillId="0" borderId="5" xfId="0" applyNumberFormat="1" applyFont="1" applyBorder="1" applyAlignment="1">
      <alignment horizontal="center" vertical="center" wrapText="1"/>
    </xf>
    <xf numFmtId="1" fontId="4" fillId="0" borderId="10" xfId="0" applyNumberFormat="1" applyFont="1" applyBorder="1" applyAlignment="1">
      <alignment horizontal="center" vertical="center" wrapText="1"/>
    </xf>
    <xf numFmtId="1" fontId="2" fillId="0" borderId="10" xfId="0" applyNumberFormat="1" applyFont="1" applyBorder="1" applyAlignment="1">
      <alignment horizontal="center" vertical="center" wrapText="1"/>
    </xf>
    <xf numFmtId="9" fontId="4" fillId="4" borderId="5" xfId="0" applyNumberFormat="1" applyFont="1" applyFill="1" applyBorder="1" applyAlignment="1">
      <alignment horizontal="center" vertical="center" wrapText="1"/>
    </xf>
    <xf numFmtId="9" fontId="2" fillId="4" borderId="5" xfId="0" applyNumberFormat="1" applyFont="1" applyFill="1" applyBorder="1" applyAlignment="1">
      <alignment horizontal="center" vertical="center" wrapText="1"/>
    </xf>
    <xf numFmtId="9" fontId="2" fillId="4" borderId="5" xfId="0" applyNumberFormat="1" applyFont="1" applyFill="1" applyBorder="1" applyAlignment="1">
      <alignment horizontal="center" vertical="center"/>
    </xf>
    <xf numFmtId="0" fontId="2" fillId="0" borderId="5" xfId="0" applyFont="1" applyBorder="1" applyAlignment="1">
      <alignment horizontal="left" vertical="center" wrapText="1"/>
    </xf>
    <xf numFmtId="0" fontId="4" fillId="0" borderId="5" xfId="0" applyFont="1" applyBorder="1" applyAlignment="1">
      <alignment horizontal="center" vertical="center" wrapText="1"/>
    </xf>
    <xf numFmtId="1" fontId="2" fillId="0" borderId="60" xfId="0" applyNumberFormat="1" applyFont="1" applyBorder="1" applyAlignment="1">
      <alignment horizontal="center" vertical="center" wrapText="1"/>
    </xf>
    <xf numFmtId="0" fontId="4" fillId="4" borderId="60" xfId="0" applyFont="1" applyFill="1" applyBorder="1" applyAlignment="1">
      <alignment horizontal="center" vertical="center" textRotation="90" wrapText="1"/>
    </xf>
    <xf numFmtId="0" fontId="4" fillId="0" borderId="60" xfId="0" applyFont="1" applyBorder="1" applyAlignment="1">
      <alignment horizontal="center" vertical="center" wrapText="1"/>
    </xf>
    <xf numFmtId="0" fontId="4" fillId="4" borderId="50" xfId="0" applyFont="1" applyFill="1" applyBorder="1" applyAlignment="1">
      <alignment horizontal="center" vertical="center" textRotation="90" wrapText="1"/>
    </xf>
    <xf numFmtId="9" fontId="4" fillId="4" borderId="60" xfId="0" applyNumberFormat="1" applyFont="1" applyFill="1" applyBorder="1" applyAlignment="1">
      <alignment horizontal="center" vertical="center" wrapText="1"/>
    </xf>
    <xf numFmtId="9" fontId="2" fillId="4" borderId="60" xfId="0" applyNumberFormat="1" applyFont="1" applyFill="1" applyBorder="1" applyAlignment="1">
      <alignment horizontal="center" vertical="center" wrapText="1"/>
    </xf>
    <xf numFmtId="1" fontId="4" fillId="0" borderId="55" xfId="0" applyNumberFormat="1" applyFont="1" applyBorder="1" applyAlignment="1">
      <alignment horizontal="center" vertical="center" wrapText="1"/>
    </xf>
    <xf numFmtId="1" fontId="2" fillId="0" borderId="1" xfId="0" applyNumberFormat="1" applyFont="1" applyBorder="1" applyAlignment="1">
      <alignment horizontal="center" vertical="center" wrapText="1"/>
    </xf>
    <xf numFmtId="0" fontId="4" fillId="4" borderId="61" xfId="0" applyFont="1" applyFill="1" applyBorder="1" applyAlignment="1">
      <alignment horizontal="center" vertical="center" textRotation="90" wrapText="1"/>
    </xf>
    <xf numFmtId="0" fontId="4" fillId="0" borderId="10" xfId="0" applyFont="1" applyBorder="1" applyAlignment="1">
      <alignment horizontal="center" vertical="center" wrapText="1"/>
    </xf>
    <xf numFmtId="0" fontId="4" fillId="0" borderId="56" xfId="0" applyFont="1" applyBorder="1" applyAlignment="1">
      <alignment horizontal="center" vertical="center" wrapText="1"/>
    </xf>
    <xf numFmtId="0" fontId="4" fillId="0" borderId="1" xfId="0" applyFont="1" applyBorder="1" applyAlignment="1">
      <alignment horizontal="center" vertical="center" wrapText="1"/>
    </xf>
    <xf numFmtId="9" fontId="4" fillId="4" borderId="50" xfId="0" applyNumberFormat="1" applyFont="1" applyFill="1" applyBorder="1" applyAlignment="1">
      <alignment horizontal="center" vertical="center" wrapText="1"/>
    </xf>
    <xf numFmtId="9" fontId="2" fillId="4" borderId="50" xfId="0" applyNumberFormat="1" applyFont="1" applyFill="1" applyBorder="1" applyAlignment="1">
      <alignment horizontal="center" vertical="center" wrapText="1"/>
    </xf>
    <xf numFmtId="9" fontId="2" fillId="4" borderId="50" xfId="0" applyNumberFormat="1" applyFont="1" applyFill="1" applyBorder="1" applyAlignment="1">
      <alignment horizontal="center" vertical="center"/>
    </xf>
    <xf numFmtId="9" fontId="2" fillId="4" borderId="60" xfId="0" applyNumberFormat="1" applyFont="1" applyFill="1" applyBorder="1" applyAlignment="1">
      <alignment horizontal="center" vertical="center"/>
    </xf>
    <xf numFmtId="0" fontId="30" fillId="0" borderId="11" xfId="0" applyFont="1" applyBorder="1" applyAlignment="1">
      <alignment vertical="center" wrapText="1"/>
    </xf>
    <xf numFmtId="0" fontId="30" fillId="0" borderId="0" xfId="0" applyFont="1" applyAlignment="1">
      <alignment vertical="center" wrapText="1"/>
    </xf>
    <xf numFmtId="0" fontId="4" fillId="4" borderId="19" xfId="0" applyFont="1" applyFill="1" applyBorder="1"/>
    <xf numFmtId="0" fontId="32" fillId="0" borderId="0" xfId="0" applyFont="1"/>
    <xf numFmtId="0" fontId="32" fillId="0" borderId="0" xfId="0" applyFont="1" applyAlignment="1">
      <alignment horizontal="center"/>
    </xf>
    <xf numFmtId="0" fontId="33" fillId="0" borderId="0" xfId="0" applyFont="1"/>
    <xf numFmtId="0" fontId="34" fillId="9" borderId="5" xfId="0" applyFont="1" applyFill="1" applyBorder="1" applyAlignment="1">
      <alignment horizontal="center" vertical="center" wrapText="1"/>
    </xf>
    <xf numFmtId="0" fontId="34" fillId="9" borderId="5" xfId="0" applyFont="1" applyFill="1" applyBorder="1" applyAlignment="1">
      <alignment horizontal="center" vertical="center"/>
    </xf>
    <xf numFmtId="0" fontId="34" fillId="2" borderId="61" xfId="0" applyFont="1" applyFill="1" applyBorder="1" applyAlignment="1">
      <alignment horizontal="center" vertical="center" wrapText="1" readingOrder="1"/>
    </xf>
    <xf numFmtId="0" fontId="2" fillId="4" borderId="5" xfId="0" applyFont="1" applyFill="1" applyBorder="1" applyAlignment="1">
      <alignment horizontal="center" vertical="center" wrapText="1"/>
    </xf>
    <xf numFmtId="0" fontId="2" fillId="5" borderId="5" xfId="0" applyFont="1" applyFill="1" applyBorder="1" applyAlignment="1">
      <alignment horizontal="center" vertical="center"/>
    </xf>
    <xf numFmtId="0" fontId="1" fillId="5" borderId="5" xfId="0" applyFont="1" applyFill="1" applyBorder="1" applyAlignment="1">
      <alignment horizontal="center" vertical="center" wrapText="1"/>
    </xf>
    <xf numFmtId="0" fontId="1" fillId="5" borderId="5" xfId="0" applyFont="1" applyFill="1" applyBorder="1" applyAlignment="1">
      <alignment horizontal="left" vertical="center" wrapText="1"/>
    </xf>
    <xf numFmtId="0" fontId="4" fillId="4" borderId="5" xfId="0" applyFont="1" applyFill="1" applyBorder="1" applyAlignment="1">
      <alignment horizontal="center" vertical="center" wrapText="1"/>
    </xf>
    <xf numFmtId="0" fontId="4" fillId="0" borderId="5" xfId="0" applyFont="1" applyBorder="1" applyAlignment="1">
      <alignment horizontal="center" vertical="center" shrinkToFit="1"/>
    </xf>
    <xf numFmtId="0" fontId="4" fillId="14" borderId="5" xfId="0" applyFont="1" applyFill="1" applyBorder="1" applyAlignment="1">
      <alignment horizontal="center" vertical="center"/>
    </xf>
    <xf numFmtId="0" fontId="4" fillId="5" borderId="5" xfId="0" applyFont="1" applyFill="1" applyBorder="1" applyAlignment="1">
      <alignment horizontal="center" vertical="center" wrapText="1"/>
    </xf>
    <xf numFmtId="0" fontId="4" fillId="5" borderId="5" xfId="0" applyFont="1" applyFill="1" applyBorder="1" applyAlignment="1">
      <alignment horizontal="left" vertical="center" wrapText="1"/>
    </xf>
    <xf numFmtId="0" fontId="4" fillId="4" borderId="5" xfId="0" applyFont="1" applyFill="1" applyBorder="1" applyAlignment="1">
      <alignment horizontal="center" vertical="center" shrinkToFit="1"/>
    </xf>
    <xf numFmtId="0" fontId="4" fillId="5" borderId="5" xfId="0" applyFont="1" applyFill="1" applyBorder="1" applyAlignment="1">
      <alignment horizontal="center" vertical="center"/>
    </xf>
    <xf numFmtId="0" fontId="34" fillId="2" borderId="5" xfId="0" applyFont="1" applyFill="1" applyBorder="1" applyAlignment="1">
      <alignment horizontal="center" vertical="center" wrapText="1" readingOrder="1"/>
    </xf>
    <xf numFmtId="0" fontId="24" fillId="15" borderId="5" xfId="0" applyFont="1" applyFill="1" applyBorder="1" applyAlignment="1">
      <alignment horizontal="center" vertical="center" wrapText="1" readingOrder="1"/>
    </xf>
    <xf numFmtId="0" fontId="23" fillId="0" borderId="5" xfId="0" applyFont="1" applyBorder="1" applyAlignment="1">
      <alignment horizontal="left" vertical="center" wrapText="1" readingOrder="1"/>
    </xf>
    <xf numFmtId="0" fontId="24" fillId="16" borderId="5" xfId="0" applyFont="1" applyFill="1" applyBorder="1" applyAlignment="1">
      <alignment horizontal="center" vertical="center" wrapText="1" readingOrder="1"/>
    </xf>
    <xf numFmtId="0" fontId="24" fillId="14" borderId="5" xfId="0" applyFont="1" applyFill="1" applyBorder="1" applyAlignment="1">
      <alignment horizontal="center" vertical="center" wrapText="1" readingOrder="1"/>
    </xf>
    <xf numFmtId="0" fontId="24" fillId="17" borderId="5" xfId="0" applyFont="1" applyFill="1" applyBorder="1" applyAlignment="1">
      <alignment horizontal="center" vertical="center" wrapText="1" readingOrder="1"/>
    </xf>
    <xf numFmtId="0" fontId="24" fillId="18" borderId="5" xfId="0" applyFont="1" applyFill="1" applyBorder="1" applyAlignment="1">
      <alignment horizontal="center" vertical="center" wrapText="1" readingOrder="1"/>
    </xf>
    <xf numFmtId="0" fontId="5" fillId="0" borderId="0" xfId="0" applyFont="1"/>
    <xf numFmtId="0" fontId="2" fillId="19" borderId="5"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2" fillId="21" borderId="5" xfId="0" applyFont="1" applyFill="1" applyBorder="1" applyAlignment="1">
      <alignment horizontal="center" vertical="center" wrapText="1"/>
    </xf>
    <xf numFmtId="0" fontId="12" fillId="21" borderId="5" xfId="0" applyFont="1" applyFill="1" applyBorder="1" applyAlignment="1">
      <alignment vertical="center" wrapText="1"/>
    </xf>
    <xf numFmtId="0" fontId="4" fillId="0" borderId="68" xfId="0" applyFont="1" applyBorder="1" applyAlignment="1">
      <alignment wrapText="1"/>
    </xf>
    <xf numFmtId="0" fontId="4" fillId="0" borderId="25" xfId="0" applyFont="1" applyBorder="1" applyAlignment="1">
      <alignment wrapText="1"/>
    </xf>
    <xf numFmtId="0" fontId="23" fillId="0" borderId="25" xfId="0" applyFont="1" applyBorder="1" applyAlignment="1">
      <alignment horizontal="center" vertical="center" wrapText="1" readingOrder="1"/>
    </xf>
    <xf numFmtId="0" fontId="23" fillId="0" borderId="69" xfId="0" applyFont="1" applyBorder="1" applyAlignment="1">
      <alignment horizontal="center" vertical="center" wrapText="1" readingOrder="1"/>
    </xf>
    <xf numFmtId="0" fontId="23" fillId="0" borderId="70" xfId="0" applyFont="1" applyBorder="1" applyAlignment="1">
      <alignment horizontal="center" vertical="center" wrapText="1" readingOrder="1"/>
    </xf>
    <xf numFmtId="0" fontId="23" fillId="0" borderId="71" xfId="0" applyFont="1" applyBorder="1" applyAlignment="1">
      <alignment horizontal="center" vertical="center" wrapText="1" readingOrder="1"/>
    </xf>
    <xf numFmtId="0" fontId="4" fillId="0" borderId="72" xfId="0" applyFont="1" applyBorder="1"/>
    <xf numFmtId="0" fontId="2" fillId="0" borderId="5" xfId="0" applyFont="1" applyBorder="1" applyAlignment="1">
      <alignment horizontal="center" vertical="center" wrapText="1"/>
    </xf>
    <xf numFmtId="0" fontId="12" fillId="0" borderId="5" xfId="0" applyFont="1" applyBorder="1" applyAlignment="1">
      <alignment vertical="center" wrapText="1"/>
    </xf>
    <xf numFmtId="0" fontId="4" fillId="0" borderId="74" xfId="0" applyFont="1" applyBorder="1" applyAlignment="1">
      <alignment wrapText="1"/>
    </xf>
    <xf numFmtId="0" fontId="23" fillId="0" borderId="0" xfId="0" applyFont="1" applyAlignment="1">
      <alignment horizontal="center" vertical="center" wrapText="1" readingOrder="1"/>
    </xf>
    <xf numFmtId="0" fontId="23" fillId="0" borderId="75" xfId="0" applyFont="1" applyBorder="1" applyAlignment="1">
      <alignment horizontal="center" vertical="center" wrapText="1" readingOrder="1"/>
    </xf>
    <xf numFmtId="0" fontId="23" fillId="0" borderId="76" xfId="0" applyFont="1" applyBorder="1" applyAlignment="1">
      <alignment horizontal="center" vertical="center" wrapText="1" readingOrder="1"/>
    </xf>
    <xf numFmtId="0" fontId="23" fillId="0" borderId="74" xfId="0" applyFont="1" applyBorder="1" applyAlignment="1">
      <alignment horizontal="center" vertical="center" wrapText="1" readingOrder="1"/>
    </xf>
    <xf numFmtId="0" fontId="24" fillId="23" borderId="77" xfId="0" applyFont="1" applyFill="1" applyBorder="1" applyAlignment="1">
      <alignment horizontal="center" vertical="center" wrapText="1" readingOrder="1"/>
    </xf>
    <xf numFmtId="0" fontId="24" fillId="23" borderId="78" xfId="0" applyFont="1" applyFill="1" applyBorder="1" applyAlignment="1">
      <alignment horizontal="center" vertical="center" wrapText="1" readingOrder="1"/>
    </xf>
    <xf numFmtId="0" fontId="24" fillId="15" borderId="79" xfId="0" applyFont="1" applyFill="1" applyBorder="1" applyAlignment="1">
      <alignment horizontal="center" vertical="center" wrapText="1" readingOrder="1"/>
    </xf>
    <xf numFmtId="0" fontId="24" fillId="15" borderId="56" xfId="0" applyFont="1" applyFill="1" applyBorder="1" applyAlignment="1">
      <alignment horizontal="center" vertical="center" wrapText="1" readingOrder="1"/>
    </xf>
    <xf numFmtId="0" fontId="24" fillId="15" borderId="80" xfId="0" applyFont="1" applyFill="1" applyBorder="1" applyAlignment="1">
      <alignment horizontal="center" vertical="center" wrapText="1" readingOrder="1"/>
    </xf>
    <xf numFmtId="0" fontId="24" fillId="14" borderId="81" xfId="0" applyFont="1" applyFill="1" applyBorder="1" applyAlignment="1">
      <alignment horizontal="center" vertical="center" wrapText="1" readingOrder="1"/>
    </xf>
    <xf numFmtId="0" fontId="24" fillId="23" borderId="20" xfId="0" applyFont="1" applyFill="1" applyBorder="1" applyAlignment="1">
      <alignment horizontal="center" vertical="center" wrapText="1" readingOrder="1"/>
    </xf>
    <xf numFmtId="0" fontId="24" fillId="23" borderId="82" xfId="0" applyFont="1" applyFill="1" applyBorder="1" applyAlignment="1">
      <alignment horizontal="center" vertical="center" wrapText="1" readingOrder="1"/>
    </xf>
    <xf numFmtId="0" fontId="24" fillId="15" borderId="83" xfId="0" applyFont="1" applyFill="1" applyBorder="1" applyAlignment="1">
      <alignment horizontal="center" vertical="center" wrapText="1" readingOrder="1"/>
    </xf>
    <xf numFmtId="0" fontId="24" fillId="24" borderId="81" xfId="0" applyFont="1" applyFill="1" applyBorder="1" applyAlignment="1">
      <alignment horizontal="center" vertical="center" wrapText="1" readingOrder="1"/>
    </xf>
    <xf numFmtId="0" fontId="24" fillId="14" borderId="20" xfId="0" applyFont="1" applyFill="1" applyBorder="1" applyAlignment="1">
      <alignment horizontal="center" vertical="center" wrapText="1" readingOrder="1"/>
    </xf>
    <xf numFmtId="0" fontId="24" fillId="24" borderId="20" xfId="0" applyFont="1" applyFill="1" applyBorder="1" applyAlignment="1">
      <alignment horizontal="center" vertical="center" wrapText="1" readingOrder="1"/>
    </xf>
    <xf numFmtId="0" fontId="24" fillId="14" borderId="82" xfId="0" applyFont="1" applyFill="1" applyBorder="1" applyAlignment="1">
      <alignment horizontal="center" vertical="center" wrapText="1" readingOrder="1"/>
    </xf>
    <xf numFmtId="0" fontId="24" fillId="23" borderId="5" xfId="0" applyFont="1" applyFill="1" applyBorder="1" applyAlignment="1">
      <alignment horizontal="center" vertical="center" wrapText="1" readingOrder="1"/>
    </xf>
    <xf numFmtId="0" fontId="24" fillId="24" borderId="84" xfId="0" applyFont="1" applyFill="1" applyBorder="1" applyAlignment="1">
      <alignment horizontal="center" vertical="center" wrapText="1" readingOrder="1"/>
    </xf>
    <xf numFmtId="0" fontId="24" fillId="24" borderId="85" xfId="0" applyFont="1" applyFill="1" applyBorder="1" applyAlignment="1">
      <alignment horizontal="center" vertical="center" wrapText="1" readingOrder="1"/>
    </xf>
    <xf numFmtId="0" fontId="24" fillId="14" borderId="86" xfId="0" applyFont="1" applyFill="1" applyBorder="1" applyAlignment="1">
      <alignment horizontal="center" vertical="center" wrapText="1" readingOrder="1"/>
    </xf>
    <xf numFmtId="0" fontId="24" fillId="23" borderId="87" xfId="0" applyFont="1" applyFill="1" applyBorder="1" applyAlignment="1">
      <alignment horizontal="center" vertical="center" wrapText="1" readingOrder="1"/>
    </xf>
    <xf numFmtId="0" fontId="23" fillId="0" borderId="30" xfId="0" applyFont="1" applyBorder="1" applyAlignment="1">
      <alignment horizontal="left" wrapText="1" readingOrder="1"/>
    </xf>
    <xf numFmtId="0" fontId="23" fillId="0" borderId="27" xfId="0" applyFont="1" applyBorder="1" applyAlignment="1">
      <alignment horizontal="left" wrapText="1" readingOrder="1"/>
    </xf>
    <xf numFmtId="0" fontId="23" fillId="0" borderId="31" xfId="0" applyFont="1" applyBorder="1" applyAlignment="1">
      <alignment horizontal="left" wrapText="1" readingOrder="1"/>
    </xf>
    <xf numFmtId="0" fontId="2" fillId="0" borderId="0" xfId="0" applyFont="1" applyAlignment="1">
      <alignment vertical="center"/>
    </xf>
    <xf numFmtId="0" fontId="24" fillId="22" borderId="5" xfId="0" applyFont="1" applyFill="1" applyBorder="1" applyAlignment="1">
      <alignment horizontal="left" vertical="center" wrapText="1" readingOrder="1"/>
    </xf>
    <xf numFmtId="0" fontId="24" fillId="0" borderId="0" xfId="0" applyFont="1" applyAlignment="1">
      <alignment horizontal="left" vertical="center" wrapText="1" readingOrder="1"/>
    </xf>
    <xf numFmtId="0" fontId="2" fillId="0" borderId="0" xfId="0" applyFont="1"/>
    <xf numFmtId="0" fontId="24" fillId="15" borderId="5" xfId="0" applyFont="1" applyFill="1" applyBorder="1" applyAlignment="1">
      <alignment horizontal="left" vertical="center" wrapText="1" readingOrder="1"/>
    </xf>
    <xf numFmtId="0" fontId="24" fillId="23" borderId="5" xfId="0" applyFont="1" applyFill="1" applyBorder="1" applyAlignment="1">
      <alignment horizontal="left" vertical="center" wrapText="1" readingOrder="1"/>
    </xf>
    <xf numFmtId="0" fontId="24" fillId="14" borderId="5" xfId="0" applyFont="1" applyFill="1" applyBorder="1" applyAlignment="1">
      <alignment horizontal="left" vertical="center" wrapText="1" readingOrder="1"/>
    </xf>
    <xf numFmtId="0" fontId="24" fillId="24" borderId="5" xfId="0" applyFont="1" applyFill="1" applyBorder="1" applyAlignment="1">
      <alignment horizontal="left" vertical="center" wrapText="1" readingOrder="1"/>
    </xf>
    <xf numFmtId="0" fontId="2" fillId="0" borderId="11" xfId="0" applyFont="1" applyBorder="1"/>
    <xf numFmtId="0" fontId="2" fillId="18" borderId="5" xfId="0" applyFont="1" applyFill="1" applyBorder="1" applyAlignment="1">
      <alignment horizontal="center" vertical="center"/>
    </xf>
    <xf numFmtId="0" fontId="2" fillId="18" borderId="50" xfId="0" applyFont="1" applyFill="1" applyBorder="1" applyAlignment="1">
      <alignment horizontal="center" vertical="center"/>
    </xf>
    <xf numFmtId="0" fontId="2" fillId="0" borderId="0" xfId="0" applyFont="1" applyAlignment="1">
      <alignment horizontal="center"/>
    </xf>
    <xf numFmtId="0" fontId="9" fillId="5" borderId="26" xfId="0" applyFont="1" applyFill="1" applyBorder="1" applyAlignment="1">
      <alignment horizontal="center" vertical="center"/>
    </xf>
    <xf numFmtId="0" fontId="2" fillId="21" borderId="19" xfId="0" applyFont="1" applyFill="1" applyBorder="1"/>
    <xf numFmtId="16" fontId="1" fillId="0" borderId="0" xfId="0" applyNumberFormat="1" applyFont="1"/>
    <xf numFmtId="0" fontId="1" fillId="0" borderId="8" xfId="0" applyFont="1" applyBorder="1"/>
    <xf numFmtId="0" fontId="1" fillId="0" borderId="0" xfId="0" applyFont="1" applyAlignment="1">
      <alignment horizontal="center" wrapText="1"/>
    </xf>
    <xf numFmtId="0" fontId="5" fillId="0" borderId="0" xfId="0" applyFont="1" applyAlignment="1">
      <alignment horizontal="right"/>
    </xf>
    <xf numFmtId="0" fontId="5" fillId="0" borderId="0" xfId="0" applyFont="1" applyAlignment="1">
      <alignment horizontal="left"/>
    </xf>
    <xf numFmtId="0" fontId="5" fillId="0" borderId="0" xfId="0" applyFont="1" applyAlignment="1">
      <alignment vertical="center"/>
    </xf>
    <xf numFmtId="0" fontId="8" fillId="2" borderId="93" xfId="0" applyFont="1" applyFill="1" applyBorder="1" applyAlignment="1">
      <alignment horizontal="center" vertical="center" wrapText="1"/>
    </xf>
    <xf numFmtId="0" fontId="8" fillId="2" borderId="50" xfId="0" applyFont="1" applyFill="1" applyBorder="1" applyAlignment="1">
      <alignment horizontal="center" vertical="center" wrapText="1"/>
    </xf>
    <xf numFmtId="0" fontId="8" fillId="2" borderId="40" xfId="0" applyFont="1" applyFill="1" applyBorder="1" applyAlignment="1">
      <alignment horizontal="center" vertical="center" wrapText="1"/>
    </xf>
    <xf numFmtId="0" fontId="36" fillId="2" borderId="93" xfId="0" applyFont="1" applyFill="1" applyBorder="1" applyAlignment="1">
      <alignment horizontal="center" vertical="center" wrapText="1"/>
    </xf>
    <xf numFmtId="0" fontId="4" fillId="0" borderId="5" xfId="0" applyFont="1" applyBorder="1" applyAlignment="1">
      <alignment horizontal="center" vertical="center"/>
    </xf>
    <xf numFmtId="0" fontId="4" fillId="0" borderId="5" xfId="0" applyFont="1" applyBorder="1" applyAlignment="1">
      <alignment vertical="center" wrapText="1"/>
    </xf>
    <xf numFmtId="0" fontId="37" fillId="0" borderId="5" xfId="0" applyFont="1" applyBorder="1" applyAlignment="1">
      <alignment horizontal="center" vertical="center"/>
    </xf>
    <xf numFmtId="0" fontId="12" fillId="5" borderId="5" xfId="0" applyFont="1" applyFill="1" applyBorder="1" applyAlignment="1">
      <alignment horizontal="center" vertical="center"/>
    </xf>
    <xf numFmtId="0" fontId="2" fillId="0" borderId="5" xfId="0" applyFont="1" applyBorder="1" applyAlignment="1">
      <alignment horizontal="center" vertical="center"/>
    </xf>
    <xf numFmtId="0" fontId="12" fillId="0" borderId="5" xfId="0" applyFont="1" applyBorder="1" applyAlignment="1">
      <alignment horizontal="center" vertical="center" wrapText="1"/>
    </xf>
    <xf numFmtId="0" fontId="4" fillId="5" borderId="5" xfId="0" applyFont="1" applyFill="1" applyBorder="1" applyAlignment="1">
      <alignment vertical="center" wrapText="1"/>
    </xf>
    <xf numFmtId="0" fontId="1" fillId="0" borderId="11" xfId="0" applyFont="1" applyBorder="1" applyAlignment="1">
      <alignment horizontal="center" vertical="center" wrapText="1"/>
    </xf>
    <xf numFmtId="0" fontId="4" fillId="0" borderId="14" xfId="0" applyFont="1" applyBorder="1" applyAlignment="1">
      <alignment horizontal="center" vertical="center"/>
    </xf>
    <xf numFmtId="0" fontId="12" fillId="0" borderId="10" xfId="0" applyFont="1" applyBorder="1" applyAlignment="1">
      <alignment horizontal="center" vertical="center" wrapText="1"/>
    </xf>
    <xf numFmtId="0" fontId="8" fillId="2" borderId="5" xfId="0" applyFont="1" applyFill="1" applyBorder="1" applyAlignment="1">
      <alignment horizontal="center" vertical="center" wrapText="1" readingOrder="1"/>
    </xf>
    <xf numFmtId="0" fontId="8" fillId="2" borderId="100" xfId="0" applyFont="1" applyFill="1" applyBorder="1" applyAlignment="1">
      <alignment horizontal="center" vertical="center" wrapText="1" readingOrder="1"/>
    </xf>
    <xf numFmtId="0" fontId="2" fillId="0" borderId="5" xfId="0" applyFont="1" applyBorder="1" applyAlignment="1">
      <alignment horizontal="center" vertical="center" wrapText="1" readingOrder="1"/>
    </xf>
    <xf numFmtId="0" fontId="4" fillId="0" borderId="5" xfId="0" applyFont="1" applyBorder="1" applyAlignment="1">
      <alignment horizontal="center"/>
    </xf>
    <xf numFmtId="0" fontId="38" fillId="0" borderId="0" xfId="0" applyFont="1"/>
    <xf numFmtId="0" fontId="39" fillId="0" borderId="0" xfId="0" applyFont="1"/>
    <xf numFmtId="0" fontId="40" fillId="0" borderId="0" xfId="0" applyFont="1" applyAlignment="1">
      <alignment vertical="center"/>
    </xf>
    <xf numFmtId="0" fontId="2" fillId="15" borderId="5" xfId="0" applyFont="1" applyFill="1" applyBorder="1" applyAlignment="1">
      <alignment horizontal="center" vertical="center" wrapText="1" readingOrder="1"/>
    </xf>
    <xf numFmtId="0" fontId="2" fillId="23" borderId="5" xfId="0" applyFont="1" applyFill="1" applyBorder="1" applyAlignment="1">
      <alignment horizontal="center" vertical="center" wrapText="1" readingOrder="1"/>
    </xf>
    <xf numFmtId="0" fontId="8" fillId="25" borderId="5" xfId="0" applyFont="1" applyFill="1" applyBorder="1" applyAlignment="1">
      <alignment horizontal="center" vertical="center" wrapText="1"/>
    </xf>
    <xf numFmtId="0" fontId="8" fillId="9" borderId="5" xfId="0" applyFont="1" applyFill="1" applyBorder="1" applyAlignment="1">
      <alignment horizontal="center" vertical="center" wrapText="1"/>
    </xf>
    <xf numFmtId="0" fontId="8" fillId="2" borderId="20" xfId="0" applyFont="1" applyFill="1" applyBorder="1"/>
    <xf numFmtId="0" fontId="8" fillId="2" borderId="41" xfId="0" applyFont="1" applyFill="1" applyBorder="1"/>
    <xf numFmtId="0" fontId="8" fillId="2" borderId="46" xfId="0" applyFont="1" applyFill="1" applyBorder="1"/>
    <xf numFmtId="0" fontId="8" fillId="27" borderId="5" xfId="0" applyFont="1" applyFill="1" applyBorder="1" applyAlignment="1">
      <alignment horizontal="center" vertical="center" wrapText="1"/>
    </xf>
    <xf numFmtId="0" fontId="4" fillId="0" borderId="5" xfId="0" applyFont="1" applyBorder="1" applyAlignment="1">
      <alignment horizontal="center" wrapText="1"/>
    </xf>
    <xf numFmtId="0" fontId="41" fillId="0" borderId="5" xfId="0" applyFont="1" applyBorder="1" applyAlignment="1">
      <alignment horizontal="center" vertical="center" wrapText="1"/>
    </xf>
    <xf numFmtId="0" fontId="6" fillId="0" borderId="5" xfId="0" applyFont="1" applyBorder="1" applyAlignment="1">
      <alignment horizontal="center" vertical="center" wrapText="1"/>
    </xf>
    <xf numFmtId="0" fontId="42" fillId="0" borderId="5" xfId="0" applyFont="1" applyBorder="1" applyAlignment="1">
      <alignment horizontal="center" vertical="center"/>
    </xf>
    <xf numFmtId="0" fontId="6" fillId="0" borderId="5" xfId="0" applyFont="1" applyBorder="1" applyAlignment="1">
      <alignment horizontal="center" vertical="center"/>
    </xf>
    <xf numFmtId="0" fontId="8" fillId="9" borderId="5" xfId="0" applyFont="1" applyFill="1" applyBorder="1" applyAlignment="1">
      <alignment horizontal="center" vertical="center"/>
    </xf>
    <xf numFmtId="0" fontId="34" fillId="10" borderId="5" xfId="0" applyFont="1" applyFill="1" applyBorder="1" applyAlignment="1">
      <alignment horizontal="center" vertical="center" wrapText="1"/>
    </xf>
    <xf numFmtId="0" fontId="8" fillId="10" borderId="5" xfId="0" applyFont="1" applyFill="1" applyBorder="1" applyAlignment="1">
      <alignment horizontal="center" vertical="center" wrapText="1"/>
    </xf>
    <xf numFmtId="0" fontId="1" fillId="0" borderId="0" xfId="0" applyFont="1" applyAlignment="1">
      <alignment vertical="center"/>
    </xf>
    <xf numFmtId="0" fontId="12" fillId="4" borderId="5" xfId="0" applyFont="1" applyFill="1" applyBorder="1" applyAlignment="1">
      <alignment horizontal="center" vertical="center" wrapText="1"/>
    </xf>
    <xf numFmtId="0" fontId="4" fillId="4" borderId="5" xfId="0" applyFont="1" applyFill="1" applyBorder="1" applyAlignment="1">
      <alignment horizontal="center" vertical="center"/>
    </xf>
    <xf numFmtId="0" fontId="1" fillId="0" borderId="5" xfId="0" applyFont="1" applyBorder="1" applyAlignment="1">
      <alignment horizontal="left" vertical="center" wrapText="1"/>
    </xf>
    <xf numFmtId="164" fontId="1" fillId="5" borderId="5" xfId="0" applyNumberFormat="1" applyFont="1" applyFill="1" applyBorder="1" applyAlignment="1">
      <alignment vertical="center" wrapText="1"/>
    </xf>
    <xf numFmtId="164" fontId="1" fillId="0" borderId="5" xfId="0" applyNumberFormat="1" applyFont="1" applyBorder="1" applyAlignment="1">
      <alignment horizontal="left" vertical="center" wrapText="1"/>
    </xf>
    <xf numFmtId="0" fontId="1" fillId="0" borderId="5" xfId="0" applyFont="1" applyBorder="1" applyAlignment="1">
      <alignment vertical="center" wrapText="1"/>
    </xf>
    <xf numFmtId="0" fontId="44" fillId="0" borderId="0" xfId="0" applyFont="1"/>
    <xf numFmtId="0" fontId="43" fillId="0" borderId="0" xfId="0" applyFont="1"/>
    <xf numFmtId="0" fontId="44" fillId="0" borderId="0" xfId="0" applyFont="1" applyAlignment="1">
      <alignment horizontal="center" vertical="center" wrapText="1"/>
    </xf>
    <xf numFmtId="0" fontId="45" fillId="28" borderId="19" xfId="0" applyFont="1" applyFill="1" applyBorder="1" applyAlignment="1">
      <alignment horizontal="center" vertical="center" wrapText="1" readingOrder="1"/>
    </xf>
    <xf numFmtId="0" fontId="46" fillId="18" borderId="101" xfId="0" applyFont="1" applyFill="1" applyBorder="1" applyAlignment="1">
      <alignment horizontal="center" vertical="center" wrapText="1" readingOrder="1"/>
    </xf>
    <xf numFmtId="0" fontId="46" fillId="0" borderId="102" xfId="0" applyFont="1" applyBorder="1" applyAlignment="1">
      <alignment horizontal="left" vertical="center" wrapText="1" readingOrder="1"/>
    </xf>
    <xf numFmtId="9" fontId="46" fillId="0" borderId="102" xfId="0" applyNumberFormat="1" applyFont="1" applyBorder="1" applyAlignment="1">
      <alignment horizontal="center" vertical="center" wrapText="1" readingOrder="1"/>
    </xf>
    <xf numFmtId="0" fontId="46" fillId="17" borderId="103" xfId="0" applyFont="1" applyFill="1" applyBorder="1" applyAlignment="1">
      <alignment horizontal="center" vertical="center" wrapText="1" readingOrder="1"/>
    </xf>
    <xf numFmtId="0" fontId="46" fillId="0" borderId="103" xfId="0" applyFont="1" applyBorder="1" applyAlignment="1">
      <alignment horizontal="left" vertical="center" wrapText="1" readingOrder="1"/>
    </xf>
    <xf numFmtId="9" fontId="46" fillId="0" borderId="103" xfId="0" applyNumberFormat="1" applyFont="1" applyBorder="1" applyAlignment="1">
      <alignment horizontal="center" vertical="center" wrapText="1" readingOrder="1"/>
    </xf>
    <xf numFmtId="0" fontId="46" fillId="29" borderId="103" xfId="0" applyFont="1" applyFill="1" applyBorder="1" applyAlignment="1">
      <alignment horizontal="center" vertical="center" wrapText="1" readingOrder="1"/>
    </xf>
    <xf numFmtId="0" fontId="46" fillId="16" borderId="103" xfId="0" applyFont="1" applyFill="1" applyBorder="1" applyAlignment="1">
      <alignment horizontal="center" vertical="center" wrapText="1" readingOrder="1"/>
    </xf>
    <xf numFmtId="0" fontId="47" fillId="15" borderId="103" xfId="0" applyFont="1" applyFill="1" applyBorder="1" applyAlignment="1">
      <alignment horizontal="center" vertical="center" wrapText="1" readingOrder="1"/>
    </xf>
    <xf numFmtId="0" fontId="44" fillId="5" borderId="19" xfId="0" applyFont="1" applyFill="1" applyBorder="1" applyAlignment="1">
      <alignment horizontal="center" vertical="center" wrapText="1"/>
    </xf>
    <xf numFmtId="0" fontId="44" fillId="0" borderId="102" xfId="0" applyFont="1" applyBorder="1" applyAlignment="1">
      <alignment horizontal="center" vertical="center" wrapText="1" readingOrder="1"/>
    </xf>
    <xf numFmtId="0" fontId="44" fillId="0" borderId="102" xfId="0" applyFont="1" applyBorder="1" applyAlignment="1">
      <alignment horizontal="left" vertical="center" wrapText="1" readingOrder="1"/>
    </xf>
    <xf numFmtId="0" fontId="44" fillId="0" borderId="103" xfId="0" applyFont="1" applyBorder="1" applyAlignment="1">
      <alignment horizontal="center" vertical="center" wrapText="1" readingOrder="1"/>
    </xf>
    <xf numFmtId="0" fontId="44" fillId="0" borderId="103" xfId="0" applyFont="1" applyBorder="1" applyAlignment="1">
      <alignment horizontal="left" vertical="center" wrapText="1" readingOrder="1"/>
    </xf>
    <xf numFmtId="0" fontId="44" fillId="0" borderId="0" xfId="0" applyFont="1" applyAlignment="1">
      <alignment wrapText="1"/>
    </xf>
    <xf numFmtId="0" fontId="48" fillId="0" borderId="0" xfId="0" applyFont="1"/>
    <xf numFmtId="0" fontId="44" fillId="5" borderId="19" xfId="0" applyFont="1" applyFill="1" applyBorder="1"/>
    <xf numFmtId="0" fontId="49" fillId="0" borderId="0" xfId="0" applyFont="1" applyAlignment="1">
      <alignment vertical="center"/>
    </xf>
    <xf numFmtId="0" fontId="50" fillId="0" borderId="0" xfId="0" applyFont="1" applyAlignment="1">
      <alignment horizontal="center" vertical="center"/>
    </xf>
    <xf numFmtId="0" fontId="45" fillId="30" borderId="105" xfId="0" applyFont="1" applyFill="1" applyBorder="1" applyAlignment="1">
      <alignment horizontal="center" vertical="center" wrapText="1" readingOrder="1"/>
    </xf>
    <xf numFmtId="0" fontId="45" fillId="30" borderId="106" xfId="0" applyFont="1" applyFill="1" applyBorder="1" applyAlignment="1">
      <alignment horizontal="center" vertical="center" wrapText="1" readingOrder="1"/>
    </xf>
    <xf numFmtId="3" fontId="49" fillId="0" borderId="0" xfId="0" applyNumberFormat="1" applyFont="1"/>
    <xf numFmtId="166" fontId="49" fillId="0" borderId="0" xfId="0" applyNumberFormat="1" applyFont="1"/>
    <xf numFmtId="0" fontId="51" fillId="0" borderId="0" xfId="0" applyFont="1"/>
    <xf numFmtId="0" fontId="45" fillId="5" borderId="61" xfId="0" applyFont="1" applyFill="1" applyBorder="1" applyAlignment="1">
      <alignment horizontal="center" vertical="center" wrapText="1" readingOrder="1"/>
    </xf>
    <xf numFmtId="0" fontId="46" fillId="5" borderId="61" xfId="0" applyFont="1" applyFill="1" applyBorder="1" applyAlignment="1">
      <alignment horizontal="left" vertical="center" wrapText="1" readingOrder="1"/>
    </xf>
    <xf numFmtId="9" fontId="45" fillId="5" borderId="109" xfId="0" applyNumberFormat="1" applyFont="1" applyFill="1" applyBorder="1" applyAlignment="1">
      <alignment horizontal="center" vertical="center" wrapText="1" readingOrder="1"/>
    </xf>
    <xf numFmtId="0" fontId="50" fillId="0" borderId="0" xfId="0" applyFont="1" applyAlignment="1">
      <alignment vertical="center" wrapText="1"/>
    </xf>
    <xf numFmtId="166" fontId="50" fillId="0" borderId="0" xfId="0" applyNumberFormat="1" applyFont="1" applyAlignment="1">
      <alignment vertical="center"/>
    </xf>
    <xf numFmtId="167" fontId="49" fillId="0" borderId="0" xfId="0" applyNumberFormat="1" applyFont="1" applyAlignment="1">
      <alignment vertical="center"/>
    </xf>
    <xf numFmtId="9" fontId="49" fillId="0" borderId="0" xfId="0" applyNumberFormat="1" applyFont="1" applyAlignment="1">
      <alignment vertical="center"/>
    </xf>
    <xf numFmtId="166" fontId="48" fillId="0" borderId="0" xfId="0" applyNumberFormat="1" applyFont="1" applyAlignment="1">
      <alignment horizontal="center" vertical="center"/>
    </xf>
    <xf numFmtId="0" fontId="45" fillId="5" borderId="5" xfId="0" applyFont="1" applyFill="1" applyBorder="1" applyAlignment="1">
      <alignment horizontal="center" vertical="center" wrapText="1" readingOrder="1"/>
    </xf>
    <xf numFmtId="0" fontId="46" fillId="5" borderId="5" xfId="0" applyFont="1" applyFill="1" applyBorder="1" applyAlignment="1">
      <alignment horizontal="left" vertical="center" wrapText="1" readingOrder="1"/>
    </xf>
    <xf numFmtId="9" fontId="45" fillId="5" borderId="111" xfId="0" applyNumberFormat="1" applyFont="1" applyFill="1" applyBorder="1" applyAlignment="1">
      <alignment horizontal="center" vertical="center" wrapText="1" readingOrder="1"/>
    </xf>
    <xf numFmtId="10" fontId="49" fillId="0" borderId="0" xfId="0" applyNumberFormat="1" applyFont="1" applyAlignment="1">
      <alignment vertical="center"/>
    </xf>
    <xf numFmtId="0" fontId="49" fillId="0" borderId="0" xfId="0" applyFont="1" applyAlignment="1">
      <alignment vertical="center" wrapText="1"/>
    </xf>
    <xf numFmtId="166" fontId="49" fillId="0" borderId="0" xfId="0" applyNumberFormat="1" applyFont="1" applyAlignment="1">
      <alignment vertical="center"/>
    </xf>
    <xf numFmtId="10" fontId="48" fillId="0" borderId="0" xfId="0" applyNumberFormat="1" applyFont="1" applyAlignment="1">
      <alignment vertical="center"/>
    </xf>
    <xf numFmtId="166" fontId="44" fillId="0" borderId="0" xfId="0" applyNumberFormat="1" applyFont="1" applyAlignment="1">
      <alignment horizontal="center" vertical="center"/>
    </xf>
    <xf numFmtId="0" fontId="46" fillId="5" borderId="111" xfId="0" applyFont="1" applyFill="1" applyBorder="1" applyAlignment="1">
      <alignment horizontal="center" vertical="center" wrapText="1" readingOrder="1"/>
    </xf>
    <xf numFmtId="0" fontId="45" fillId="5" borderId="60" xfId="0" applyFont="1" applyFill="1" applyBorder="1" applyAlignment="1">
      <alignment horizontal="center" vertical="center" wrapText="1" readingOrder="1"/>
    </xf>
    <xf numFmtId="0" fontId="46" fillId="5" borderId="60" xfId="0" applyFont="1" applyFill="1" applyBorder="1" applyAlignment="1">
      <alignment horizontal="left" vertical="center" wrapText="1" readingOrder="1"/>
    </xf>
    <xf numFmtId="0" fontId="46" fillId="5" borderId="115" xfId="0" applyFont="1" applyFill="1" applyBorder="1" applyAlignment="1">
      <alignment horizontal="center" vertical="center" wrapText="1" readingOrder="1"/>
    </xf>
    <xf numFmtId="9" fontId="45" fillId="0" borderId="103" xfId="0" applyNumberFormat="1" applyFont="1" applyBorder="1" applyAlignment="1">
      <alignment horizontal="center" vertical="center" wrapText="1" readingOrder="1"/>
    </xf>
    <xf numFmtId="9" fontId="46" fillId="0" borderId="0" xfId="0" applyNumberFormat="1" applyFont="1" applyAlignment="1">
      <alignment horizontal="center" vertical="center" wrapText="1" readingOrder="1"/>
    </xf>
    <xf numFmtId="0" fontId="44" fillId="0" borderId="0" xfId="0" applyFont="1" applyAlignment="1">
      <alignment horizontal="left" vertical="center" wrapText="1"/>
    </xf>
    <xf numFmtId="0" fontId="44" fillId="0" borderId="0" xfId="0" applyFont="1" applyAlignment="1">
      <alignment horizontal="left" vertical="center"/>
    </xf>
    <xf numFmtId="0" fontId="12" fillId="0" borderId="11" xfId="0" applyFont="1" applyBorder="1" applyAlignment="1">
      <alignment horizontal="center" vertical="center" wrapText="1"/>
    </xf>
    <xf numFmtId="0" fontId="3" fillId="0" borderId="12" xfId="0" applyFont="1" applyBorder="1"/>
    <xf numFmtId="0" fontId="3" fillId="0" borderId="14" xfId="0" applyFont="1" applyBorder="1"/>
    <xf numFmtId="0" fontId="12" fillId="0" borderId="2" xfId="0" applyFont="1" applyBorder="1" applyAlignment="1">
      <alignment horizontal="center" vertical="center" wrapText="1"/>
    </xf>
    <xf numFmtId="0" fontId="3" fillId="0" borderId="3" xfId="0" applyFont="1" applyBorder="1"/>
    <xf numFmtId="0" fontId="3" fillId="0" borderId="4" xfId="0" applyFont="1" applyBorder="1"/>
    <xf numFmtId="0" fontId="8" fillId="2" borderId="11" xfId="0" applyFont="1" applyFill="1" applyBorder="1" applyAlignment="1">
      <alignment horizontal="center" wrapText="1"/>
    </xf>
    <xf numFmtId="0" fontId="11" fillId="0" borderId="11" xfId="0" applyFont="1" applyBorder="1" applyAlignment="1">
      <alignment horizontal="center" vertical="center" wrapText="1"/>
    </xf>
    <xf numFmtId="0" fontId="8" fillId="2" borderId="11" xfId="0" applyFont="1" applyFill="1" applyBorder="1" applyAlignment="1">
      <alignment horizontal="center" vertical="center" wrapText="1"/>
    </xf>
    <xf numFmtId="0" fontId="3" fillId="0" borderId="13" xfId="0" applyFont="1" applyBorder="1"/>
    <xf numFmtId="0" fontId="9" fillId="3" borderId="11" xfId="0" applyFont="1" applyFill="1" applyBorder="1" applyAlignment="1">
      <alignment horizontal="center" vertical="center" wrapText="1"/>
    </xf>
    <xf numFmtId="0" fontId="10" fillId="4" borderId="11" xfId="0" applyFont="1" applyFill="1" applyBorder="1" applyAlignment="1">
      <alignment horizontal="center" vertical="center" wrapText="1"/>
    </xf>
    <xf numFmtId="0" fontId="11" fillId="0" borderId="11" xfId="0" applyFont="1" applyBorder="1" applyAlignment="1">
      <alignment horizontal="left" vertical="center" wrapText="1"/>
    </xf>
    <xf numFmtId="0" fontId="1" fillId="0" borderId="1" xfId="0" applyFont="1" applyBorder="1" applyAlignment="1">
      <alignment horizontal="center"/>
    </xf>
    <xf numFmtId="0" fontId="3" fillId="0" borderId="6" xfId="0" applyFont="1" applyBorder="1"/>
    <xf numFmtId="0" fontId="3" fillId="0" borderId="10" xfId="0" applyFont="1" applyBorder="1"/>
    <xf numFmtId="0" fontId="2" fillId="0" borderId="2" xfId="0" applyFont="1" applyBorder="1" applyAlignment="1">
      <alignment horizontal="center" vertical="center"/>
    </xf>
    <xf numFmtId="0" fontId="3" fillId="0" borderId="7" xfId="0" applyFont="1" applyBorder="1"/>
    <xf numFmtId="0" fontId="3" fillId="0" borderId="8" xfId="0" applyFont="1" applyBorder="1"/>
    <xf numFmtId="0" fontId="3" fillId="0" borderId="9" xfId="0" applyFont="1" applyBorder="1"/>
    <xf numFmtId="0" fontId="5" fillId="0" borderId="2" xfId="0" applyFont="1" applyBorder="1" applyAlignment="1">
      <alignment horizontal="center" vertical="center"/>
    </xf>
    <xf numFmtId="0" fontId="7" fillId="2" borderId="11" xfId="0" applyFont="1" applyFill="1" applyBorder="1" applyAlignment="1">
      <alignment horizontal="center"/>
    </xf>
    <xf numFmtId="0" fontId="4" fillId="0" borderId="11" xfId="0" applyFont="1" applyBorder="1" applyAlignment="1">
      <alignment horizontal="center" vertical="center" wrapText="1"/>
    </xf>
    <xf numFmtId="0" fontId="9" fillId="3" borderId="15" xfId="0" applyFont="1" applyFill="1" applyBorder="1" applyAlignment="1">
      <alignment horizontal="center" vertical="center" wrapText="1"/>
    </xf>
    <xf numFmtId="0" fontId="11" fillId="0" borderId="11" xfId="0" applyFont="1" applyBorder="1" applyAlignment="1">
      <alignment horizontal="left" wrapText="1"/>
    </xf>
    <xf numFmtId="0" fontId="11" fillId="5" borderId="16" xfId="0" applyFont="1" applyFill="1" applyBorder="1" applyAlignment="1">
      <alignment horizontal="center" vertical="center" wrapText="1"/>
    </xf>
    <xf numFmtId="0" fontId="3" fillId="0" borderId="17" xfId="0" applyFont="1" applyBorder="1"/>
    <xf numFmtId="0" fontId="3" fillId="0" borderId="18" xfId="0" applyFont="1" applyBorder="1"/>
    <xf numFmtId="0" fontId="15" fillId="5" borderId="11" xfId="0" applyFont="1" applyFill="1" applyBorder="1" applyAlignment="1">
      <alignment horizontal="left" vertical="top" wrapText="1"/>
    </xf>
    <xf numFmtId="0" fontId="4" fillId="0" borderId="1" xfId="0" applyFont="1" applyBorder="1" applyAlignment="1">
      <alignment horizontal="center" vertical="center"/>
    </xf>
    <xf numFmtId="0" fontId="2" fillId="0" borderId="0" xfId="0" applyFont="1" applyAlignment="1">
      <alignment horizontal="center" vertical="center"/>
    </xf>
    <xf numFmtId="0" fontId="0" fillId="0" borderId="0" xfId="0"/>
    <xf numFmtId="0" fontId="2" fillId="0" borderId="3" xfId="0" applyFont="1" applyBorder="1" applyAlignment="1">
      <alignment horizontal="center" vertical="center"/>
    </xf>
    <xf numFmtId="0" fontId="7" fillId="6" borderId="21" xfId="0" applyFont="1" applyFill="1" applyBorder="1" applyAlignment="1">
      <alignment horizontal="center" vertical="center" wrapText="1"/>
    </xf>
    <xf numFmtId="0" fontId="7" fillId="6" borderId="16" xfId="0" applyFont="1" applyFill="1" applyBorder="1" applyAlignment="1">
      <alignment horizontal="center" vertical="center" wrapText="1"/>
    </xf>
    <xf numFmtId="0" fontId="4" fillId="0" borderId="22" xfId="0" applyFont="1" applyBorder="1" applyAlignment="1">
      <alignment horizontal="center" vertical="center" wrapText="1"/>
    </xf>
    <xf numFmtId="0" fontId="3" fillId="0" borderId="23" xfId="0" applyFont="1" applyBorder="1"/>
    <xf numFmtId="0" fontId="3" fillId="0" borderId="24" xfId="0" applyFont="1" applyBorder="1"/>
    <xf numFmtId="0" fontId="1" fillId="0" borderId="22" xfId="0" applyFont="1" applyBorder="1" applyAlignment="1">
      <alignment horizontal="center" vertical="center" wrapText="1"/>
    </xf>
    <xf numFmtId="0" fontId="4" fillId="0" borderId="22" xfId="0" applyFont="1" applyBorder="1" applyAlignment="1">
      <alignment horizontal="center" vertical="center"/>
    </xf>
    <xf numFmtId="0" fontId="6" fillId="0" borderId="22" xfId="0" applyFont="1" applyBorder="1" applyAlignment="1">
      <alignment horizontal="center" vertical="center" wrapText="1"/>
    </xf>
    <xf numFmtId="0" fontId="19" fillId="0" borderId="25" xfId="0" applyFont="1" applyBorder="1" applyAlignment="1">
      <alignment horizontal="center" vertical="center"/>
    </xf>
    <xf numFmtId="0" fontId="3" fillId="0" borderId="25" xfId="0" applyFont="1" applyBorder="1"/>
    <xf numFmtId="0" fontId="2" fillId="7" borderId="16" xfId="0" applyFont="1" applyFill="1" applyBorder="1" applyAlignment="1">
      <alignment horizontal="center" vertical="center" wrapText="1"/>
    </xf>
    <xf numFmtId="0" fontId="21" fillId="0" borderId="27" xfId="0" applyFont="1" applyBorder="1" applyAlignment="1">
      <alignment horizontal="center" wrapText="1"/>
    </xf>
    <xf numFmtId="0" fontId="3" fillId="0" borderId="27" xfId="0" applyFont="1" applyBorder="1"/>
    <xf numFmtId="0" fontId="2" fillId="0" borderId="0" xfId="0" applyFont="1" applyAlignment="1">
      <alignment horizontal="center" vertical="center" wrapText="1"/>
    </xf>
    <xf numFmtId="0" fontId="6" fillId="0" borderId="0" xfId="0" applyFont="1" applyAlignment="1">
      <alignment horizontal="center" vertical="center" wrapText="1"/>
    </xf>
    <xf numFmtId="0" fontId="2" fillId="0" borderId="22" xfId="0" applyFont="1" applyBorder="1" applyAlignment="1">
      <alignment horizontal="center" vertical="center" wrapText="1"/>
    </xf>
    <xf numFmtId="0" fontId="19" fillId="0" borderId="0" xfId="0" applyFont="1" applyAlignment="1">
      <alignment horizontal="center" vertical="center"/>
    </xf>
    <xf numFmtId="0" fontId="2" fillId="0" borderId="22" xfId="0" applyFont="1" applyBorder="1" applyAlignment="1">
      <alignment horizontal="center" vertical="center"/>
    </xf>
    <xf numFmtId="0" fontId="21" fillId="0" borderId="27" xfId="0" applyFont="1" applyBorder="1" applyAlignment="1">
      <alignment horizontal="center" vertical="center" wrapText="1"/>
    </xf>
    <xf numFmtId="0" fontId="2" fillId="0" borderId="55" xfId="0" applyFont="1" applyBorder="1" applyAlignment="1">
      <alignment horizontal="center" vertical="center" wrapText="1"/>
    </xf>
    <xf numFmtId="0" fontId="3" fillId="0" borderId="59" xfId="0" applyFont="1" applyBorder="1"/>
    <xf numFmtId="0" fontId="4" fillId="0" borderId="55" xfId="0" applyFont="1" applyBorder="1" applyAlignment="1">
      <alignment horizontal="center" vertical="center" wrapText="1"/>
    </xf>
    <xf numFmtId="0" fontId="4" fillId="4" borderId="55" xfId="0" applyFont="1" applyFill="1" applyBorder="1" applyAlignment="1">
      <alignment horizontal="center" vertical="center" wrapText="1"/>
    </xf>
    <xf numFmtId="0" fontId="2" fillId="4" borderId="55" xfId="0" applyFont="1" applyFill="1" applyBorder="1" applyAlignment="1">
      <alignment horizontal="center" vertical="center" wrapText="1"/>
    </xf>
    <xf numFmtId="9" fontId="4" fillId="0" borderId="55" xfId="0" applyNumberFormat="1" applyFont="1" applyBorder="1" applyAlignment="1">
      <alignment horizontal="center" vertical="center" wrapText="1"/>
    </xf>
    <xf numFmtId="9" fontId="4" fillId="4" borderId="55" xfId="0" applyNumberFormat="1" applyFont="1" applyFill="1" applyBorder="1" applyAlignment="1">
      <alignment horizontal="center" vertical="center" wrapText="1"/>
    </xf>
    <xf numFmtId="0" fontId="2" fillId="4" borderId="54" xfId="0" applyFont="1" applyFill="1" applyBorder="1" applyAlignment="1">
      <alignment horizontal="center" vertical="center" wrapText="1"/>
    </xf>
    <xf numFmtId="0" fontId="3" fillId="0" borderId="57" xfId="0" applyFont="1" applyBorder="1"/>
    <xf numFmtId="0" fontId="3" fillId="0" borderId="58" xfId="0" applyFont="1" applyBorder="1"/>
    <xf numFmtId="0" fontId="8" fillId="6" borderId="11" xfId="0" applyFont="1" applyFill="1" applyBorder="1" applyAlignment="1">
      <alignment horizontal="center" vertical="center" wrapText="1"/>
    </xf>
    <xf numFmtId="0" fontId="8" fillId="9" borderId="34" xfId="0" applyFont="1" applyFill="1" applyBorder="1" applyAlignment="1">
      <alignment horizontal="center" vertical="center" wrapText="1"/>
    </xf>
    <xf numFmtId="0" fontId="3" fillId="0" borderId="49" xfId="0" applyFont="1" applyBorder="1"/>
    <xf numFmtId="0" fontId="2" fillId="4" borderId="1" xfId="0" applyFont="1" applyFill="1" applyBorder="1" applyAlignment="1">
      <alignment horizontal="center" vertical="top" wrapText="1"/>
    </xf>
    <xf numFmtId="0" fontId="4" fillId="4" borderId="1" xfId="0" applyFont="1" applyFill="1" applyBorder="1" applyAlignment="1">
      <alignment horizontal="center" vertical="top" wrapText="1"/>
    </xf>
    <xf numFmtId="0" fontId="4" fillId="0" borderId="1" xfId="0" applyFont="1" applyBorder="1" applyAlignment="1">
      <alignment horizontal="center" vertical="top" wrapText="1"/>
    </xf>
    <xf numFmtId="0" fontId="2" fillId="0" borderId="2" xfId="0" applyFont="1" applyBorder="1" applyAlignment="1">
      <alignment horizontal="center" vertical="center" wrapText="1"/>
    </xf>
    <xf numFmtId="0" fontId="1" fillId="0" borderId="11" xfId="0" applyFont="1" applyBorder="1" applyAlignment="1">
      <alignment horizontal="left" vertical="center" wrapText="1"/>
    </xf>
    <xf numFmtId="165" fontId="23" fillId="8" borderId="11" xfId="0" applyNumberFormat="1" applyFont="1" applyFill="1" applyBorder="1" applyAlignment="1">
      <alignment horizontal="left" vertical="center" wrapText="1"/>
    </xf>
    <xf numFmtId="0" fontId="24" fillId="0" borderId="2" xfId="0" applyFont="1" applyBorder="1" applyAlignment="1">
      <alignment horizontal="center" vertical="center" wrapText="1"/>
    </xf>
    <xf numFmtId="0" fontId="13" fillId="6" borderId="21" xfId="0" applyFont="1" applyFill="1" applyBorder="1" applyAlignment="1">
      <alignment horizontal="center" vertical="center" wrapText="1"/>
    </xf>
    <xf numFmtId="0" fontId="8" fillId="9" borderId="11" xfId="0" applyFont="1" applyFill="1" applyBorder="1" applyAlignment="1">
      <alignment horizontal="center" vertical="center" wrapText="1"/>
    </xf>
    <xf numFmtId="0" fontId="1" fillId="0" borderId="2" xfId="0" applyFont="1" applyBorder="1" applyAlignment="1">
      <alignment horizontal="center" wrapText="1"/>
    </xf>
    <xf numFmtId="0" fontId="3" fillId="0" borderId="32" xfId="0" applyFont="1" applyBorder="1"/>
    <xf numFmtId="0" fontId="3" fillId="0" borderId="33" xfId="0" applyFont="1" applyBorder="1"/>
    <xf numFmtId="0" fontId="8" fillId="6" borderId="1" xfId="0" applyFont="1" applyFill="1" applyBorder="1" applyAlignment="1">
      <alignment horizontal="center" vertical="center" wrapText="1"/>
    </xf>
    <xf numFmtId="0" fontId="3" fillId="0" borderId="48" xfId="0" applyFont="1" applyBorder="1"/>
    <xf numFmtId="0" fontId="13" fillId="6" borderId="11" xfId="0" applyFont="1" applyFill="1" applyBorder="1" applyAlignment="1">
      <alignment horizontal="center" vertical="center" wrapText="1"/>
    </xf>
    <xf numFmtId="0" fontId="13" fillId="9" borderId="11" xfId="0" applyFont="1" applyFill="1" applyBorder="1" applyAlignment="1">
      <alignment horizontal="center" vertical="center" wrapText="1"/>
    </xf>
    <xf numFmtId="0" fontId="8" fillId="6" borderId="34" xfId="0" applyFont="1" applyFill="1" applyBorder="1" applyAlignment="1">
      <alignment horizontal="center" vertical="center" wrapText="1"/>
    </xf>
    <xf numFmtId="0" fontId="3" fillId="0" borderId="35" xfId="0" applyFont="1" applyBorder="1"/>
    <xf numFmtId="0" fontId="8" fillId="10" borderId="34" xfId="0" applyFont="1" applyFill="1" applyBorder="1" applyAlignment="1">
      <alignment horizontal="center" vertical="center" wrapText="1"/>
    </xf>
    <xf numFmtId="0" fontId="8" fillId="10" borderId="34" xfId="0" applyFont="1" applyFill="1" applyBorder="1" applyAlignment="1">
      <alignment horizontal="center" vertical="center" textRotation="90" wrapText="1"/>
    </xf>
    <xf numFmtId="0" fontId="13" fillId="10" borderId="34" xfId="0" applyFont="1" applyFill="1" applyBorder="1" applyAlignment="1">
      <alignment horizontal="center" vertical="center" wrapText="1"/>
    </xf>
    <xf numFmtId="0" fontId="3" fillId="0" borderId="36" xfId="0" applyFont="1" applyBorder="1"/>
    <xf numFmtId="0" fontId="13" fillId="11" borderId="37" xfId="0" applyFont="1" applyFill="1" applyBorder="1" applyAlignment="1">
      <alignment horizontal="center" vertical="center" wrapText="1"/>
    </xf>
    <xf numFmtId="0" fontId="3" fillId="0" borderId="38" xfId="0" applyFont="1" applyBorder="1"/>
    <xf numFmtId="0" fontId="3" fillId="0" borderId="39" xfId="0" applyFont="1" applyBorder="1"/>
    <xf numFmtId="0" fontId="27" fillId="12" borderId="2" xfId="0" applyFont="1" applyFill="1" applyBorder="1" applyAlignment="1">
      <alignment horizontal="center" vertical="center" wrapText="1"/>
    </xf>
    <xf numFmtId="0" fontId="13" fillId="13" borderId="40" xfId="0" applyFont="1" applyFill="1" applyBorder="1" applyAlignment="1">
      <alignment horizontal="center" vertical="center" wrapText="1"/>
    </xf>
    <xf numFmtId="0" fontId="3" fillId="0" borderId="47" xfId="0" applyFont="1" applyBorder="1"/>
    <xf numFmtId="0" fontId="3" fillId="0" borderId="53" xfId="0" applyFont="1" applyBorder="1"/>
    <xf numFmtId="0" fontId="13" fillId="10" borderId="44" xfId="0" applyFont="1" applyFill="1" applyBorder="1" applyAlignment="1">
      <alignment horizontal="center" vertical="center" wrapText="1"/>
    </xf>
    <xf numFmtId="0" fontId="3" fillId="0" borderId="45" xfId="0" applyFont="1" applyBorder="1"/>
    <xf numFmtId="0" fontId="8" fillId="11" borderId="11" xfId="0" applyFont="1" applyFill="1" applyBorder="1" applyAlignment="1">
      <alignment horizontal="center" vertical="center" wrapText="1"/>
    </xf>
    <xf numFmtId="0" fontId="8" fillId="11" borderId="51" xfId="0" applyFont="1" applyFill="1" applyBorder="1" applyAlignment="1">
      <alignment horizontal="center" vertical="center" wrapText="1"/>
    </xf>
    <xf numFmtId="0" fontId="3" fillId="0" borderId="52" xfId="0" applyFont="1" applyBorder="1"/>
    <xf numFmtId="0" fontId="1" fillId="0" borderId="55" xfId="0" applyFont="1" applyBorder="1" applyAlignment="1">
      <alignment horizontal="center" vertical="center" wrapText="1"/>
    </xf>
    <xf numFmtId="0" fontId="1" fillId="4" borderId="55" xfId="0" applyFont="1" applyFill="1" applyBorder="1" applyAlignment="1">
      <alignment horizontal="center" vertical="center" wrapText="1"/>
    </xf>
    <xf numFmtId="0" fontId="3" fillId="0" borderId="62" xfId="0" applyFont="1" applyBorder="1"/>
    <xf numFmtId="1" fontId="4" fillId="0" borderId="55" xfId="0" applyNumberFormat="1" applyFont="1" applyBorder="1" applyAlignment="1">
      <alignment horizontal="center" vertical="center" wrapText="1"/>
    </xf>
    <xf numFmtId="164" fontId="4" fillId="0" borderId="55" xfId="0" applyNumberFormat="1" applyFont="1" applyBorder="1" applyAlignment="1">
      <alignment horizontal="center" vertical="center" wrapText="1"/>
    </xf>
    <xf numFmtId="9" fontId="2" fillId="4" borderId="55" xfId="0" applyNumberFormat="1" applyFont="1" applyFill="1" applyBorder="1" applyAlignment="1">
      <alignment horizontal="center" vertical="center" wrapText="1"/>
    </xf>
    <xf numFmtId="0" fontId="4" fillId="0" borderId="55" xfId="0" applyFont="1" applyBorder="1" applyAlignment="1">
      <alignment horizontal="left" vertical="center" wrapText="1"/>
    </xf>
    <xf numFmtId="0" fontId="18" fillId="0" borderId="55" xfId="0" applyFont="1" applyBorder="1" applyAlignment="1">
      <alignment horizontal="center" vertical="center" wrapText="1"/>
    </xf>
    <xf numFmtId="0" fontId="1" fillId="0" borderId="0" xfId="0" applyFont="1" applyAlignment="1">
      <alignment horizontal="center"/>
    </xf>
    <xf numFmtId="0" fontId="4" fillId="0" borderId="11" xfId="0" applyFont="1" applyBorder="1" applyAlignment="1">
      <alignment horizontal="left" vertical="center"/>
    </xf>
    <xf numFmtId="165" fontId="31" fillId="8" borderId="16" xfId="0" applyNumberFormat="1" applyFont="1" applyFill="1" applyBorder="1" applyAlignment="1">
      <alignment horizontal="left" vertical="center" wrapText="1"/>
    </xf>
    <xf numFmtId="0" fontId="7" fillId="9" borderId="21" xfId="0" applyFont="1" applyFill="1" applyBorder="1" applyAlignment="1">
      <alignment horizontal="center" vertical="center" wrapText="1"/>
    </xf>
    <xf numFmtId="0" fontId="8" fillId="9" borderId="63" xfId="0" applyFont="1" applyFill="1" applyBorder="1" applyAlignment="1">
      <alignment horizontal="center" vertical="center" wrapText="1"/>
    </xf>
    <xf numFmtId="0" fontId="8" fillId="9" borderId="1" xfId="0" applyFont="1" applyFill="1" applyBorder="1" applyAlignment="1">
      <alignment horizontal="center" vertical="center" wrapText="1"/>
    </xf>
    <xf numFmtId="0" fontId="8" fillId="2" borderId="37" xfId="0" applyFont="1" applyFill="1" applyBorder="1" applyAlignment="1">
      <alignment horizontal="center" vertical="center" wrapText="1"/>
    </xf>
    <xf numFmtId="0" fontId="8" fillId="2" borderId="11" xfId="0" applyFont="1" applyFill="1" applyBorder="1" applyAlignment="1">
      <alignment horizontal="center" vertical="center" wrapText="1" readingOrder="1"/>
    </xf>
    <xf numFmtId="0" fontId="8" fillId="2" borderId="22" xfId="0" applyFont="1" applyFill="1" applyBorder="1" applyAlignment="1">
      <alignment horizontal="center" vertical="center" wrapText="1" readingOrder="1"/>
    </xf>
    <xf numFmtId="0" fontId="34" fillId="20" borderId="64" xfId="0" applyFont="1" applyFill="1" applyBorder="1" applyAlignment="1">
      <alignment horizontal="center" wrapText="1" readingOrder="1"/>
    </xf>
    <xf numFmtId="0" fontId="3" fillId="0" borderId="65" xfId="0" applyFont="1" applyBorder="1"/>
    <xf numFmtId="0" fontId="3" fillId="0" borderId="66" xfId="0" applyFont="1" applyBorder="1"/>
    <xf numFmtId="0" fontId="13" fillId="22" borderId="67" xfId="0" applyFont="1" applyFill="1" applyBorder="1" applyAlignment="1">
      <alignment horizontal="center" vertical="center" textRotation="90" wrapText="1" readingOrder="1"/>
    </xf>
    <xf numFmtId="0" fontId="3" fillId="0" borderId="73" xfId="0" applyFont="1" applyBorder="1"/>
    <xf numFmtId="0" fontId="3" fillId="0" borderId="88" xfId="0" applyFont="1" applyBorder="1"/>
    <xf numFmtId="0" fontId="8" fillId="9" borderId="34" xfId="0" applyFont="1" applyFill="1" applyBorder="1" applyAlignment="1">
      <alignment horizontal="center" vertical="center"/>
    </xf>
    <xf numFmtId="0" fontId="34" fillId="9" borderId="11" xfId="0" applyFont="1" applyFill="1" applyBorder="1" applyAlignment="1">
      <alignment horizontal="center" vertical="center" wrapText="1" readingOrder="1"/>
    </xf>
    <xf numFmtId="0" fontId="2" fillId="4"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13" fillId="2" borderId="37" xfId="0" applyFont="1" applyFill="1" applyBorder="1" applyAlignment="1">
      <alignment horizontal="center"/>
    </xf>
    <xf numFmtId="0" fontId="34" fillId="2" borderId="1" xfId="0" applyFont="1" applyFill="1" applyBorder="1" applyAlignment="1">
      <alignment horizontal="center" vertical="center" wrapText="1" readingOrder="1"/>
    </xf>
    <xf numFmtId="0" fontId="13" fillId="2" borderId="11" xfId="0" applyFont="1" applyFill="1" applyBorder="1" applyAlignment="1">
      <alignment horizontal="center"/>
    </xf>
    <xf numFmtId="0" fontId="2" fillId="0" borderId="1" xfId="0" applyFont="1" applyBorder="1" applyAlignment="1">
      <alignment horizontal="center" vertical="center"/>
    </xf>
    <xf numFmtId="0" fontId="8" fillId="25" borderId="37" xfId="0" applyFont="1" applyFill="1" applyBorder="1" applyAlignment="1">
      <alignment horizontal="center" wrapText="1"/>
    </xf>
    <xf numFmtId="0" fontId="8" fillId="26" borderId="90" xfId="0" applyFont="1" applyFill="1" applyBorder="1" applyAlignment="1">
      <alignment horizontal="center" vertical="center" wrapText="1"/>
    </xf>
    <xf numFmtId="0" fontId="3" fillId="0" borderId="91" xfId="0" applyFont="1" applyBorder="1"/>
    <xf numFmtId="0" fontId="3" fillId="0" borderId="92" xfId="0" applyFont="1" applyBorder="1"/>
    <xf numFmtId="0" fontId="3" fillId="0" borderId="95" xfId="0" applyFont="1" applyBorder="1"/>
    <xf numFmtId="0" fontId="3" fillId="0" borderId="96" xfId="0" applyFont="1" applyBorder="1"/>
    <xf numFmtId="0" fontId="3" fillId="0" borderId="98" xfId="0" applyFont="1" applyBorder="1"/>
    <xf numFmtId="0" fontId="3" fillId="0" borderId="99" xfId="0" applyFont="1" applyBorder="1"/>
    <xf numFmtId="0" fontId="8" fillId="27" borderId="90" xfId="0" applyFont="1" applyFill="1" applyBorder="1" applyAlignment="1">
      <alignment horizontal="center" vertical="center" wrapText="1"/>
    </xf>
    <xf numFmtId="0" fontId="8" fillId="9" borderId="89" xfId="0" applyFont="1" applyFill="1" applyBorder="1" applyAlignment="1">
      <alignment horizontal="center" vertical="center" wrapText="1"/>
    </xf>
    <xf numFmtId="0" fontId="3" fillId="0" borderId="94" xfId="0" applyFont="1" applyBorder="1"/>
    <xf numFmtId="0" fontId="3" fillId="0" borderId="97" xfId="0" applyFont="1" applyBorder="1"/>
    <xf numFmtId="0" fontId="36" fillId="25" borderId="2" xfId="0" applyFont="1" applyFill="1" applyBorder="1" applyAlignment="1">
      <alignment horizontal="center" vertical="center" wrapText="1"/>
    </xf>
    <xf numFmtId="0" fontId="2" fillId="0" borderId="1" xfId="0" applyFont="1" applyBorder="1" applyAlignment="1">
      <alignment horizontal="center" vertical="center" textRotation="90" wrapText="1"/>
    </xf>
    <xf numFmtId="0" fontId="8" fillId="27" borderId="11" xfId="0" applyFont="1" applyFill="1" applyBorder="1" applyAlignment="1">
      <alignment horizontal="center" vertical="center" wrapText="1"/>
    </xf>
    <xf numFmtId="0" fontId="6" fillId="0" borderId="3" xfId="0" applyFont="1" applyBorder="1" applyAlignment="1">
      <alignment horizontal="center" vertical="center" wrapText="1"/>
    </xf>
    <xf numFmtId="0" fontId="24" fillId="22" borderId="67" xfId="0" applyFont="1" applyFill="1" applyBorder="1" applyAlignment="1">
      <alignment horizontal="center" vertical="center" textRotation="90" wrapText="1" readingOrder="1"/>
    </xf>
    <xf numFmtId="0" fontId="8" fillId="25" borderId="11" xfId="0" applyFont="1" applyFill="1" applyBorder="1" applyAlignment="1">
      <alignment horizontal="center" vertical="center" wrapText="1"/>
    </xf>
    <xf numFmtId="0" fontId="8" fillId="2" borderId="44" xfId="0" applyFont="1" applyFill="1" applyBorder="1" applyAlignment="1">
      <alignment horizontal="center" vertical="center" wrapText="1"/>
    </xf>
    <xf numFmtId="0" fontId="8" fillId="26" borderId="11" xfId="0" applyFont="1" applyFill="1" applyBorder="1" applyAlignment="1">
      <alignment horizontal="center" vertical="center" wrapText="1"/>
    </xf>
    <xf numFmtId="165" fontId="35" fillId="8" borderId="15" xfId="0" applyNumberFormat="1" applyFont="1" applyFill="1" applyBorder="1" applyAlignment="1">
      <alignment horizontal="left" vertical="center" wrapText="1"/>
    </xf>
    <xf numFmtId="0" fontId="30" fillId="0" borderId="2" xfId="0" applyFont="1" applyBorder="1" applyAlignment="1">
      <alignment horizontal="center" vertical="center" wrapText="1"/>
    </xf>
    <xf numFmtId="0" fontId="7" fillId="9" borderId="21" xfId="0" applyFont="1" applyFill="1" applyBorder="1" applyAlignment="1">
      <alignment horizontal="left" vertical="center" wrapText="1"/>
    </xf>
    <xf numFmtId="0" fontId="4" fillId="4" borderId="1" xfId="0" applyFont="1" applyFill="1" applyBorder="1" applyAlignment="1">
      <alignment horizontal="center" vertical="center" wrapText="1"/>
    </xf>
    <xf numFmtId="0" fontId="4" fillId="0" borderId="11" xfId="0" applyFont="1" applyBorder="1" applyAlignment="1">
      <alignment horizontal="left"/>
    </xf>
    <xf numFmtId="165" fontId="35" fillId="8" borderId="11" xfId="0" applyNumberFormat="1" applyFont="1" applyFill="1" applyBorder="1" applyAlignment="1">
      <alignment horizontal="left" vertical="center" wrapText="1"/>
    </xf>
    <xf numFmtId="0" fontId="8" fillId="9" borderId="11" xfId="0" applyFont="1" applyFill="1" applyBorder="1" applyAlignment="1">
      <alignment horizontal="center"/>
    </xf>
    <xf numFmtId="0" fontId="8" fillId="9" borderId="11" xfId="0" applyFont="1" applyFill="1" applyBorder="1" applyAlignment="1">
      <alignment horizontal="center" vertical="center"/>
    </xf>
    <xf numFmtId="0" fontId="8" fillId="10" borderId="15" xfId="0" applyFont="1" applyFill="1" applyBorder="1" applyAlignment="1">
      <alignment horizontal="center" vertical="center"/>
    </xf>
    <xf numFmtId="0" fontId="8" fillId="2" borderId="15" xfId="0" applyFont="1" applyFill="1" applyBorder="1" applyAlignment="1">
      <alignment horizontal="center" vertical="center"/>
    </xf>
    <xf numFmtId="0" fontId="45" fillId="5" borderId="1" xfId="0" applyFont="1" applyFill="1" applyBorder="1" applyAlignment="1">
      <alignment horizontal="center" vertical="center" wrapText="1" readingOrder="1"/>
    </xf>
    <xf numFmtId="0" fontId="43" fillId="0" borderId="0" xfId="0" applyFont="1" applyAlignment="1">
      <alignment horizontal="center" vertical="center"/>
    </xf>
    <xf numFmtId="0" fontId="45" fillId="30" borderId="22" xfId="0" applyFont="1" applyFill="1" applyBorder="1" applyAlignment="1">
      <alignment horizontal="center" vertical="center" wrapText="1" readingOrder="1"/>
    </xf>
    <xf numFmtId="0" fontId="3" fillId="0" borderId="104" xfId="0" applyFont="1" applyBorder="1"/>
    <xf numFmtId="0" fontId="45" fillId="5" borderId="107" xfId="0" applyFont="1" applyFill="1" applyBorder="1" applyAlignment="1">
      <alignment horizontal="center" vertical="center" wrapText="1" readingOrder="1"/>
    </xf>
    <xf numFmtId="0" fontId="3" fillId="0" borderId="110" xfId="0" applyFont="1" applyBorder="1"/>
    <xf numFmtId="0" fontId="3" fillId="0" borderId="112" xfId="0" applyFont="1" applyBorder="1"/>
    <xf numFmtId="0" fontId="45" fillId="5" borderId="108" xfId="0" applyFont="1" applyFill="1" applyBorder="1" applyAlignment="1">
      <alignment horizontal="center" vertical="center" wrapText="1" readingOrder="1"/>
    </xf>
    <xf numFmtId="0" fontId="45" fillId="5" borderId="113" xfId="0" applyFont="1" applyFill="1" applyBorder="1" applyAlignment="1">
      <alignment horizontal="center" vertical="center" wrapText="1" readingOrder="1"/>
    </xf>
    <xf numFmtId="0" fontId="3" fillId="0" borderId="114" xfId="0" applyFont="1" applyBorder="1"/>
    <xf numFmtId="0" fontId="11" fillId="0" borderId="11" xfId="0" applyFont="1" applyBorder="1" applyAlignment="1">
      <alignment vertical="center" wrapText="1"/>
    </xf>
    <xf numFmtId="0" fontId="3" fillId="0" borderId="12" xfId="0" applyFont="1" applyBorder="1" applyAlignment="1"/>
    <xf numFmtId="0" fontId="3" fillId="0" borderId="14" xfId="0" applyFont="1" applyBorder="1" applyAlignment="1"/>
    <xf numFmtId="0" fontId="56" fillId="0" borderId="11" xfId="0" applyFont="1" applyBorder="1" applyAlignment="1">
      <alignment vertical="center" wrapText="1"/>
    </xf>
  </cellXfs>
  <cellStyles count="1">
    <cellStyle name="Normal" xfId="0" builtinId="0"/>
  </cellStyles>
  <dxfs count="60">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92D050"/>
          <bgColor rgb="FF92D050"/>
        </patternFill>
      </fill>
    </dxf>
    <dxf>
      <fill>
        <patternFill patternType="solid">
          <fgColor rgb="FF92D050"/>
          <bgColor rgb="FF92D050"/>
        </patternFill>
      </fill>
    </dxf>
    <dxf>
      <fill>
        <patternFill patternType="solid">
          <fgColor rgb="FFFFFF00"/>
          <bgColor rgb="FFFFFF00"/>
        </patternFill>
      </fill>
    </dxf>
    <dxf>
      <fill>
        <patternFill patternType="solid">
          <fgColor rgb="FFFFC000"/>
          <bgColor rgb="FFFFC000"/>
        </patternFill>
      </fill>
    </dxf>
    <dxf>
      <fill>
        <patternFill patternType="solid">
          <fgColor rgb="FFFF0000"/>
          <bgColor rgb="FFFF0000"/>
        </patternFill>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92D050"/>
          <bgColor rgb="FF92D050"/>
        </patternFill>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92D050"/>
          <bgColor rgb="FF92D050"/>
        </patternFill>
      </fill>
    </dxf>
    <dxf>
      <font>
        <color rgb="FF9C5700"/>
      </font>
      <fill>
        <patternFill patternType="solid">
          <fgColor rgb="FFFFFF00"/>
          <bgColor rgb="FFFFFF00"/>
        </patternFill>
      </fill>
    </dxf>
    <dxf>
      <font>
        <color theme="5"/>
      </font>
      <fill>
        <patternFill patternType="solid">
          <fgColor rgb="FFFFC000"/>
          <bgColor rgb="FFFFC000"/>
        </patternFill>
      </fill>
    </dxf>
    <dxf>
      <font>
        <color rgb="FF9C0006"/>
      </font>
      <fill>
        <patternFill patternType="solid">
          <fgColor rgb="FFFFC7CE"/>
          <bgColor rgb="FFFFC7CE"/>
        </patternFill>
      </fill>
    </dxf>
    <dxf>
      <fill>
        <patternFill patternType="none"/>
      </fill>
    </dxf>
    <dxf>
      <font>
        <color rgb="FF9C5700"/>
      </font>
      <fill>
        <patternFill patternType="solid">
          <fgColor rgb="FFFFFF00"/>
          <bgColor rgb="FFFFFF00"/>
        </patternFill>
      </fill>
    </dxf>
    <dxf>
      <font>
        <color theme="5"/>
      </font>
      <fill>
        <patternFill patternType="solid">
          <fgColor rgb="FFFFC000"/>
          <bgColor rgb="FFFFC000"/>
        </patternFill>
      </fill>
    </dxf>
    <dxf>
      <font>
        <color rgb="FF9C0006"/>
      </font>
      <fill>
        <patternFill patternType="solid">
          <fgColor rgb="FFFFC7CE"/>
          <bgColor rgb="FFFFC7CE"/>
        </patternFill>
      </fill>
    </dxf>
    <dxf>
      <fill>
        <patternFill patternType="solid">
          <fgColor rgb="FF92D050"/>
          <bgColor rgb="FF92D050"/>
        </patternFill>
      </fill>
    </dxf>
    <dxf>
      <fill>
        <patternFill patternType="solid">
          <fgColor rgb="FFE36C09"/>
          <bgColor rgb="FFE36C09"/>
        </patternFill>
      </fill>
    </dxf>
    <dxf>
      <fill>
        <patternFill patternType="solid">
          <fgColor rgb="FFC00000"/>
          <bgColor rgb="FFC00000"/>
        </patternFill>
      </fill>
    </dxf>
    <dxf>
      <fill>
        <patternFill patternType="solid">
          <fgColor rgb="FFFFFF00"/>
          <bgColor rgb="FFFFFF00"/>
        </patternFill>
      </fill>
    </dxf>
    <dxf>
      <fill>
        <patternFill patternType="solid">
          <fgColor rgb="FFFF0000"/>
          <bgColor rgb="FFFF0000"/>
        </patternFill>
      </fill>
    </dxf>
    <dxf>
      <fill>
        <patternFill patternType="solid">
          <fgColor rgb="FFFFC000"/>
          <bgColor rgb="FFFFC000"/>
        </patternFill>
      </fill>
    </dxf>
    <dxf>
      <fill>
        <patternFill patternType="solid">
          <fgColor rgb="FF00B050"/>
          <bgColor rgb="FF00B050"/>
        </patternFill>
      </fill>
    </dxf>
    <dxf>
      <fill>
        <patternFill patternType="solid">
          <fgColor rgb="FF92D050"/>
          <bgColor rgb="FF92D050"/>
        </patternFill>
      </fill>
    </dxf>
    <dxf>
      <fill>
        <patternFill patternType="solid">
          <fgColor rgb="FFFF0000"/>
          <bgColor rgb="FFFF0000"/>
        </patternFill>
      </fill>
    </dxf>
    <dxf>
      <fill>
        <patternFill patternType="solid">
          <fgColor rgb="FFFFC000"/>
          <bgColor rgb="FFFFC000"/>
        </patternFill>
      </fill>
    </dxf>
    <dxf>
      <fill>
        <patternFill patternType="solid">
          <fgColor rgb="FFFFFF66"/>
          <bgColor rgb="FFFFFF66"/>
        </patternFill>
      </fill>
    </dxf>
    <dxf>
      <fill>
        <patternFill patternType="solid">
          <fgColor rgb="FF00B050"/>
          <bgColor rgb="FF00B050"/>
        </patternFill>
      </fill>
    </dxf>
    <dxf>
      <fill>
        <patternFill patternType="solid">
          <fgColor rgb="FF92D050"/>
          <bgColor rgb="FF92D05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00B050"/>
          <bgColor rgb="FF00B050"/>
        </patternFill>
      </fill>
    </dxf>
    <dxf>
      <fill>
        <patternFill patternType="solid">
          <fgColor rgb="FFFFFF00"/>
          <bgColor rgb="FFFFFF00"/>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00"/>
          <bgColor rgb="FFFFFF00"/>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00"/>
          <bgColor rgb="FFFFFF00"/>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00"/>
          <bgColor rgb="FFFFFF00"/>
        </patternFill>
      </fill>
    </dxf>
    <dxf>
      <fill>
        <patternFill patternType="solid">
          <fgColor rgb="FFFFC000"/>
          <bgColor rgb="FFFFC000"/>
        </patternFill>
      </fill>
    </dxf>
    <dxf>
      <fill>
        <patternFill patternType="solid">
          <fgColor rgb="FFFF0000"/>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comments2.xml.rels><?xml version="1.0" encoding="UTF-8" standalone="yes"?>
<Relationships xmlns="http://schemas.openxmlformats.org/package/2006/relationships"><Relationship Id="rId1" Type="http://customschemas.google.com/relationships/workbookmetadata" Target="commentsmeta1"/></Relationships>
</file>

<file path=xl/_rels/comments3.xml.rels><?xml version="1.0" encoding="UTF-8" standalone="yes"?>
<Relationships xmlns="http://schemas.openxmlformats.org/package/2006/relationships"><Relationship Id="rId1" Type="http://customschemas.google.com/relationships/workbookmetadata" Target="commentsmeta2"/></Relationships>
</file>

<file path=xl/_rels/comments4.xml.rels><?xml version="1.0" encoding="UTF-8" standalone="yes"?>
<Relationships xmlns="http://schemas.openxmlformats.org/package/2006/relationships"><Relationship Id="rId1" Type="http://customschemas.google.com/relationships/workbookmetadata" Target="commentsmeta3"/></Relationships>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externalLink" Target="externalLinks/externalLink2.xml"/><Relationship Id="rId19"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1</xdr:col>
      <xdr:colOff>400050</xdr:colOff>
      <xdr:row>0</xdr:row>
      <xdr:rowOff>142875</xdr:rowOff>
    </xdr:from>
    <xdr:ext cx="933450" cy="904875"/>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1</xdr:col>
      <xdr:colOff>904875</xdr:colOff>
      <xdr:row>0</xdr:row>
      <xdr:rowOff>47625</xdr:rowOff>
    </xdr:from>
    <xdr:ext cx="752475" cy="619125"/>
    <xdr:pic>
      <xdr:nvPicPr>
        <xdr:cNvPr id="2" name="image1.pn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1</xdr:col>
      <xdr:colOff>504825</xdr:colOff>
      <xdr:row>0</xdr:row>
      <xdr:rowOff>133350</xdr:rowOff>
    </xdr:from>
    <xdr:ext cx="1257300" cy="1190625"/>
    <xdr:pic>
      <xdr:nvPicPr>
        <xdr:cNvPr id="2" name="image1.png">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0</xdr:col>
      <xdr:colOff>1028700</xdr:colOff>
      <xdr:row>0</xdr:row>
      <xdr:rowOff>142875</xdr:rowOff>
    </xdr:from>
    <xdr:ext cx="1143000" cy="1095375"/>
    <xdr:pic>
      <xdr:nvPicPr>
        <xdr:cNvPr id="2" name="image1.png">
          <a:extLst>
            <a:ext uri="{FF2B5EF4-FFF2-40B4-BE49-F238E27FC236}">
              <a16:creationId xmlns:a16="http://schemas.microsoft.com/office/drawing/2014/main" id="{00000000-0008-0000-03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1</xdr:col>
      <xdr:colOff>1333500</xdr:colOff>
      <xdr:row>0</xdr:row>
      <xdr:rowOff>142875</xdr:rowOff>
    </xdr:from>
    <xdr:ext cx="981075" cy="1009650"/>
    <xdr:pic>
      <xdr:nvPicPr>
        <xdr:cNvPr id="2" name="image1.png">
          <a:extLst>
            <a:ext uri="{FF2B5EF4-FFF2-40B4-BE49-F238E27FC236}">
              <a16:creationId xmlns:a16="http://schemas.microsoft.com/office/drawing/2014/main" id="{00000000-0008-0000-04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dr:oneCellAnchor>
    <xdr:from>
      <xdr:col>1</xdr:col>
      <xdr:colOff>133350</xdr:colOff>
      <xdr:row>0</xdr:row>
      <xdr:rowOff>95250</xdr:rowOff>
    </xdr:from>
    <xdr:ext cx="866775" cy="838200"/>
    <xdr:pic>
      <xdr:nvPicPr>
        <xdr:cNvPr id="2" name="image1.png">
          <a:extLst>
            <a:ext uri="{FF2B5EF4-FFF2-40B4-BE49-F238E27FC236}">
              <a16:creationId xmlns:a16="http://schemas.microsoft.com/office/drawing/2014/main" id="{00000000-0008-0000-05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7.xml><?xml version="1.0" encoding="utf-8"?>
<xdr:wsDr xmlns:xdr="http://schemas.openxmlformats.org/drawingml/2006/spreadsheetDrawing" xmlns:a="http://schemas.openxmlformats.org/drawingml/2006/main">
  <xdr:oneCellAnchor>
    <xdr:from>
      <xdr:col>5</xdr:col>
      <xdr:colOff>295275</xdr:colOff>
      <xdr:row>6</xdr:row>
      <xdr:rowOff>171450</xdr:rowOff>
    </xdr:from>
    <xdr:ext cx="7172325" cy="3028950"/>
    <xdr:pic>
      <xdr:nvPicPr>
        <xdr:cNvPr id="2" name="image2.png">
          <a:extLst>
            <a:ext uri="{FF2B5EF4-FFF2-40B4-BE49-F238E27FC236}">
              <a16:creationId xmlns:a16="http://schemas.microsoft.com/office/drawing/2014/main" id="{00000000-0008-0000-06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catastrobogotacol.sharepoint.com/SGSIDOC/Planear/Activos/2011/ValoracionActivosSGSIUENRP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gi.catastrobogota.gov.co:8085/Contenedor/Users/nvanegas/Documents/SGI/GIR/2018/SI/Formato%20Matriz%20de%20Riesgos%20UAECD%202018_04_2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7002"/>
      <sheetName val="Amenazas"/>
      <sheetName val="TipologiaActivos"/>
      <sheetName val="Niveles de Responsabilidad"/>
      <sheetName val="CriteriosEvaluacion"/>
      <sheetName val="Consecuencias(Impacto)"/>
      <sheetName val="Vulnerabilidades"/>
      <sheetName val="Valoración de Activos"/>
      <sheetName val="Niveles de Clasificacion"/>
      <sheetName val="RevisionSegInformacion"/>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Matriz de Riesgos"/>
      <sheetName val="Controles"/>
      <sheetName val="Mapas de Calor"/>
      <sheetName val="Parametros"/>
      <sheetName val="Amenazas"/>
      <sheetName val="Acerno_Cache_XXXXX"/>
      <sheetName val="Probabilidad Amenaza"/>
      <sheetName val="Vulnerabilidades Provisional"/>
      <sheetName val="Vaoloración"/>
      <sheetName val="Amenazas 2"/>
      <sheetName val="RIESGOS BRUTOS"/>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4.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G48"/>
  <sheetViews>
    <sheetView showGridLines="0" tabSelected="1" zoomScale="80" zoomScaleNormal="80" workbookViewId="0">
      <selection activeCell="E41" sqref="E41:G41"/>
    </sheetView>
  </sheetViews>
  <sheetFormatPr baseColWidth="10" defaultColWidth="14.42578125" defaultRowHeight="15" customHeight="1" x14ac:dyDescent="0.25"/>
  <cols>
    <col min="1" max="1" width="4" customWidth="1"/>
    <col min="2" max="2" width="25" customWidth="1"/>
    <col min="3" max="3" width="58.5703125" customWidth="1"/>
    <col min="4" max="4" width="39.7109375" customWidth="1"/>
    <col min="5" max="5" width="39" customWidth="1"/>
    <col min="6" max="6" width="33.140625" customWidth="1"/>
    <col min="7" max="7" width="34.85546875" customWidth="1"/>
    <col min="8" max="26" width="11.42578125" customWidth="1"/>
  </cols>
  <sheetData>
    <row r="1" spans="2:7" ht="29.25" customHeight="1" x14ac:dyDescent="0.25">
      <c r="B1" s="291"/>
      <c r="C1" s="294" t="s">
        <v>0</v>
      </c>
      <c r="D1" s="282"/>
      <c r="E1" s="282"/>
      <c r="F1" s="283"/>
      <c r="G1" s="1" t="s">
        <v>1</v>
      </c>
    </row>
    <row r="2" spans="2:7" ht="24" customHeight="1" x14ac:dyDescent="0.25">
      <c r="B2" s="292"/>
      <c r="C2" s="295"/>
      <c r="D2" s="296"/>
      <c r="E2" s="296"/>
      <c r="F2" s="297"/>
      <c r="G2" s="1" t="s">
        <v>2</v>
      </c>
    </row>
    <row r="3" spans="2:7" ht="24" customHeight="1" x14ac:dyDescent="0.25">
      <c r="B3" s="292"/>
      <c r="C3" s="298" t="s">
        <v>3</v>
      </c>
      <c r="D3" s="282"/>
      <c r="E3" s="282"/>
      <c r="F3" s="283"/>
      <c r="G3" s="1" t="s">
        <v>4</v>
      </c>
    </row>
    <row r="4" spans="2:7" ht="24" customHeight="1" x14ac:dyDescent="0.25">
      <c r="B4" s="293"/>
      <c r="C4" s="295"/>
      <c r="D4" s="296"/>
      <c r="E4" s="296"/>
      <c r="F4" s="297"/>
      <c r="G4" s="1" t="s">
        <v>5</v>
      </c>
    </row>
    <row r="5" spans="2:7" ht="15" customHeight="1" x14ac:dyDescent="0.25">
      <c r="B5" s="2"/>
      <c r="C5" s="2"/>
      <c r="D5" s="2"/>
      <c r="E5" s="2"/>
      <c r="F5" s="2"/>
      <c r="G5" s="3"/>
    </row>
    <row r="6" spans="2:7" ht="14.25" customHeight="1" x14ac:dyDescent="0.3">
      <c r="B6" s="299" t="s">
        <v>6</v>
      </c>
      <c r="C6" s="279"/>
      <c r="D6" s="279"/>
      <c r="E6" s="279"/>
      <c r="F6" s="279"/>
      <c r="G6" s="287"/>
    </row>
    <row r="7" spans="2:7" ht="14.25" customHeight="1" x14ac:dyDescent="0.25">
      <c r="B7" s="4"/>
      <c r="C7" s="4"/>
      <c r="D7" s="4"/>
      <c r="E7" s="4"/>
      <c r="F7" s="4"/>
      <c r="G7" s="5"/>
    </row>
    <row r="8" spans="2:7" ht="14.25" customHeight="1" x14ac:dyDescent="0.3">
      <c r="B8" s="299" t="s">
        <v>7</v>
      </c>
      <c r="C8" s="279"/>
      <c r="D8" s="279"/>
      <c r="E8" s="279"/>
      <c r="F8" s="279"/>
      <c r="G8" s="287"/>
    </row>
    <row r="9" spans="2:7" ht="15" customHeight="1" x14ac:dyDescent="0.25">
      <c r="B9" s="300" t="s">
        <v>8</v>
      </c>
      <c r="C9" s="279"/>
      <c r="D9" s="279"/>
      <c r="E9" s="279"/>
      <c r="F9" s="279"/>
      <c r="G9" s="280"/>
    </row>
    <row r="10" spans="2:7" ht="14.25" customHeight="1" x14ac:dyDescent="0.25">
      <c r="B10" s="284" t="s">
        <v>9</v>
      </c>
      <c r="C10" s="279"/>
      <c r="D10" s="279"/>
      <c r="E10" s="279"/>
      <c r="F10" s="279"/>
      <c r="G10" s="280"/>
    </row>
    <row r="11" spans="2:7" ht="14.25" customHeight="1" x14ac:dyDescent="0.25">
      <c r="B11" s="284" t="s">
        <v>10</v>
      </c>
      <c r="C11" s="279"/>
      <c r="D11" s="279"/>
      <c r="E11" s="279"/>
      <c r="F11" s="279"/>
      <c r="G11" s="280"/>
    </row>
    <row r="12" spans="2:7" ht="15" customHeight="1" x14ac:dyDescent="0.25">
      <c r="B12" s="301" t="s">
        <v>11</v>
      </c>
      <c r="C12" s="279"/>
      <c r="D12" s="280"/>
      <c r="E12" s="288" t="s">
        <v>12</v>
      </c>
      <c r="F12" s="279"/>
      <c r="G12" s="280"/>
    </row>
    <row r="13" spans="2:7" ht="29.25" customHeight="1" x14ac:dyDescent="0.25">
      <c r="B13" s="289" t="s">
        <v>13</v>
      </c>
      <c r="C13" s="279"/>
      <c r="D13" s="279"/>
      <c r="E13" s="279"/>
      <c r="F13" s="279"/>
      <c r="G13" s="280"/>
    </row>
    <row r="14" spans="2:7" ht="24" customHeight="1" x14ac:dyDescent="0.25">
      <c r="B14" s="290" t="s">
        <v>14</v>
      </c>
      <c r="C14" s="279"/>
      <c r="D14" s="280"/>
      <c r="E14" s="290" t="s">
        <v>15</v>
      </c>
      <c r="F14" s="279"/>
      <c r="G14" s="280"/>
    </row>
    <row r="15" spans="2:7" ht="14.25" customHeight="1" x14ac:dyDescent="0.25">
      <c r="B15" s="290" t="s">
        <v>16</v>
      </c>
      <c r="C15" s="279"/>
      <c r="D15" s="280"/>
      <c r="E15" s="290" t="s">
        <v>17</v>
      </c>
      <c r="F15" s="279"/>
      <c r="G15" s="280"/>
    </row>
    <row r="16" spans="2:7" ht="14.25" customHeight="1" x14ac:dyDescent="0.25">
      <c r="B16" s="290" t="s">
        <v>18</v>
      </c>
      <c r="C16" s="279"/>
      <c r="D16" s="280"/>
      <c r="E16" s="290" t="s">
        <v>19</v>
      </c>
      <c r="F16" s="279"/>
      <c r="G16" s="280"/>
    </row>
    <row r="17" spans="2:7" ht="14.25" customHeight="1" x14ac:dyDescent="0.25">
      <c r="B17" s="278"/>
      <c r="C17" s="279"/>
      <c r="D17" s="280"/>
      <c r="E17" s="290" t="s">
        <v>20</v>
      </c>
      <c r="F17" s="279"/>
      <c r="G17" s="280"/>
    </row>
    <row r="18" spans="2:7" ht="14.25" customHeight="1" x14ac:dyDescent="0.25">
      <c r="B18" s="278"/>
      <c r="C18" s="279"/>
      <c r="D18" s="280"/>
      <c r="E18" s="302" t="s">
        <v>21</v>
      </c>
      <c r="F18" s="279"/>
      <c r="G18" s="280"/>
    </row>
    <row r="19" spans="2:7" ht="14.25" customHeight="1" x14ac:dyDescent="0.25">
      <c r="B19" s="278"/>
      <c r="C19" s="279"/>
      <c r="D19" s="280"/>
      <c r="E19" s="278"/>
      <c r="F19" s="279"/>
      <c r="G19" s="280"/>
    </row>
    <row r="20" spans="2:7" ht="14.25" customHeight="1" x14ac:dyDescent="0.25">
      <c r="B20" s="278"/>
      <c r="C20" s="279"/>
      <c r="D20" s="280"/>
      <c r="E20" s="278"/>
      <c r="F20" s="279"/>
      <c r="G20" s="280"/>
    </row>
    <row r="21" spans="2:7" ht="14.25" customHeight="1" x14ac:dyDescent="0.25">
      <c r="B21" s="278"/>
      <c r="C21" s="279"/>
      <c r="D21" s="280"/>
      <c r="E21" s="278"/>
      <c r="F21" s="279"/>
      <c r="G21" s="280"/>
    </row>
    <row r="22" spans="2:7" ht="14.25" customHeight="1" x14ac:dyDescent="0.25">
      <c r="B22" s="278"/>
      <c r="C22" s="279"/>
      <c r="D22" s="280"/>
      <c r="E22" s="278"/>
      <c r="F22" s="279"/>
      <c r="G22" s="280"/>
    </row>
    <row r="23" spans="2:7" ht="14.25" customHeight="1" x14ac:dyDescent="0.25">
      <c r="B23" s="278"/>
      <c r="C23" s="279"/>
      <c r="D23" s="280"/>
      <c r="E23" s="278"/>
      <c r="F23" s="279"/>
      <c r="G23" s="280"/>
    </row>
    <row r="24" spans="2:7" ht="14.25" customHeight="1" x14ac:dyDescent="0.25">
      <c r="B24" s="278"/>
      <c r="C24" s="279"/>
      <c r="D24" s="280"/>
      <c r="E24" s="278"/>
      <c r="F24" s="279"/>
      <c r="G24" s="280"/>
    </row>
    <row r="25" spans="2:7" ht="14.25" customHeight="1" x14ac:dyDescent="0.25">
      <c r="B25" s="278"/>
      <c r="C25" s="279"/>
      <c r="D25" s="280"/>
      <c r="E25" s="278"/>
      <c r="F25" s="279"/>
      <c r="G25" s="280"/>
    </row>
    <row r="26" spans="2:7" ht="14.25" customHeight="1" x14ac:dyDescent="0.25">
      <c r="B26" s="6"/>
      <c r="C26" s="6"/>
      <c r="D26" s="6"/>
      <c r="E26" s="281"/>
      <c r="F26" s="282"/>
      <c r="G26" s="283"/>
    </row>
    <row r="27" spans="2:7" ht="14.25" customHeight="1" x14ac:dyDescent="0.25">
      <c r="B27" s="284" t="s">
        <v>22</v>
      </c>
      <c r="C27" s="279"/>
      <c r="D27" s="279"/>
      <c r="E27" s="279"/>
      <c r="F27" s="279"/>
      <c r="G27" s="280"/>
    </row>
    <row r="28" spans="2:7" ht="14.25" customHeight="1" x14ac:dyDescent="0.25">
      <c r="B28" s="286" t="s">
        <v>10</v>
      </c>
      <c r="C28" s="279"/>
      <c r="D28" s="279"/>
      <c r="E28" s="279"/>
      <c r="F28" s="279"/>
      <c r="G28" s="287"/>
    </row>
    <row r="29" spans="2:7" ht="51" customHeight="1" x14ac:dyDescent="0.25">
      <c r="B29" s="288" t="s">
        <v>23</v>
      </c>
      <c r="C29" s="279"/>
      <c r="D29" s="280"/>
      <c r="E29" s="288" t="s">
        <v>24</v>
      </c>
      <c r="F29" s="279"/>
      <c r="G29" s="280"/>
    </row>
    <row r="30" spans="2:7" ht="30" customHeight="1" x14ac:dyDescent="0.25">
      <c r="B30" s="289" t="s">
        <v>25</v>
      </c>
      <c r="C30" s="279"/>
      <c r="D30" s="279"/>
      <c r="E30" s="279"/>
      <c r="F30" s="279"/>
      <c r="G30" s="280"/>
    </row>
    <row r="31" spans="2:7" ht="32.25" customHeight="1" x14ac:dyDescent="0.25">
      <c r="B31" s="448" t="s">
        <v>573</v>
      </c>
      <c r="C31" s="449"/>
      <c r="D31" s="450"/>
      <c r="E31" s="448" t="s">
        <v>26</v>
      </c>
      <c r="F31" s="449"/>
      <c r="G31" s="450"/>
    </row>
    <row r="32" spans="2:7" ht="66" customHeight="1" x14ac:dyDescent="0.25">
      <c r="B32" s="448" t="s">
        <v>571</v>
      </c>
      <c r="C32" s="449"/>
      <c r="D32" s="450"/>
      <c r="E32" s="448" t="s">
        <v>27</v>
      </c>
      <c r="F32" s="449"/>
      <c r="G32" s="450"/>
    </row>
    <row r="33" spans="2:7" ht="60" customHeight="1" x14ac:dyDescent="0.25">
      <c r="B33" s="451" t="s">
        <v>572</v>
      </c>
      <c r="C33" s="449"/>
      <c r="D33" s="450"/>
      <c r="E33" s="448" t="s">
        <v>28</v>
      </c>
      <c r="F33" s="449"/>
      <c r="G33" s="450"/>
    </row>
    <row r="34" spans="2:7" ht="14.25" customHeight="1" x14ac:dyDescent="0.25">
      <c r="B34" s="290"/>
      <c r="C34" s="279"/>
      <c r="D34" s="280"/>
      <c r="E34" s="278"/>
      <c r="F34" s="279"/>
      <c r="G34" s="280"/>
    </row>
    <row r="35" spans="2:7" ht="14.25" customHeight="1" x14ac:dyDescent="0.25">
      <c r="B35" s="290"/>
      <c r="C35" s="279"/>
      <c r="D35" s="280"/>
      <c r="E35" s="285"/>
      <c r="F35" s="279"/>
      <c r="G35" s="280"/>
    </row>
    <row r="36" spans="2:7" ht="14.25" customHeight="1" x14ac:dyDescent="0.25">
      <c r="B36" s="285"/>
      <c r="C36" s="279"/>
      <c r="D36" s="280"/>
      <c r="E36" s="285"/>
      <c r="F36" s="279"/>
      <c r="G36" s="280"/>
    </row>
    <row r="37" spans="2:7" ht="14.25" customHeight="1" x14ac:dyDescent="0.25">
      <c r="B37" s="285"/>
      <c r="C37" s="279"/>
      <c r="D37" s="280"/>
      <c r="E37" s="285"/>
      <c r="F37" s="279"/>
      <c r="G37" s="280"/>
    </row>
    <row r="38" spans="2:7" ht="14.25" customHeight="1" x14ac:dyDescent="0.25">
      <c r="B38" s="285"/>
      <c r="C38" s="279"/>
      <c r="D38" s="280"/>
      <c r="E38" s="285"/>
      <c r="F38" s="279"/>
      <c r="G38" s="280"/>
    </row>
    <row r="39" spans="2:7" ht="14.25" customHeight="1" x14ac:dyDescent="0.25">
      <c r="B39" s="285"/>
      <c r="C39" s="279"/>
      <c r="D39" s="280"/>
      <c r="E39" s="285"/>
      <c r="F39" s="279"/>
      <c r="G39" s="280"/>
    </row>
    <row r="40" spans="2:7" ht="14.25" customHeight="1" x14ac:dyDescent="0.25">
      <c r="B40" s="285"/>
      <c r="C40" s="279"/>
      <c r="D40" s="280"/>
      <c r="E40" s="285"/>
      <c r="F40" s="279"/>
      <c r="G40" s="280"/>
    </row>
    <row r="41" spans="2:7" ht="14.25" customHeight="1" x14ac:dyDescent="0.25">
      <c r="B41" s="285"/>
      <c r="C41" s="279"/>
      <c r="D41" s="280"/>
      <c r="E41" s="285"/>
      <c r="F41" s="279"/>
      <c r="G41" s="280"/>
    </row>
    <row r="42" spans="2:7" ht="14.25" customHeight="1" x14ac:dyDescent="0.25">
      <c r="B42" s="285"/>
      <c r="C42" s="279"/>
      <c r="D42" s="280"/>
      <c r="E42" s="285"/>
      <c r="F42" s="279"/>
      <c r="G42" s="280"/>
    </row>
    <row r="43" spans="2:7" ht="14.25" customHeight="1" x14ac:dyDescent="0.25">
      <c r="B43" s="285"/>
      <c r="C43" s="279"/>
      <c r="D43" s="280"/>
      <c r="E43" s="285"/>
      <c r="F43" s="279"/>
      <c r="G43" s="280"/>
    </row>
    <row r="44" spans="2:7" ht="14.25" customHeight="1" x14ac:dyDescent="0.25">
      <c r="B44" s="303"/>
      <c r="C44" s="304"/>
      <c r="D44" s="305"/>
      <c r="E44" s="303"/>
      <c r="F44" s="304"/>
      <c r="G44" s="305"/>
    </row>
    <row r="45" spans="2:7" ht="14.25" customHeight="1" x14ac:dyDescent="0.25">
      <c r="B45" s="7"/>
      <c r="C45" s="7"/>
      <c r="D45" s="7"/>
      <c r="E45" s="7"/>
      <c r="F45" s="7"/>
      <c r="G45" s="8"/>
    </row>
    <row r="46" spans="2:7" ht="14.25" customHeight="1" x14ac:dyDescent="0.25">
      <c r="B46" s="7"/>
      <c r="C46" s="7"/>
      <c r="D46" s="7"/>
      <c r="E46" s="7"/>
      <c r="F46" s="7"/>
      <c r="G46" s="8"/>
    </row>
    <row r="47" spans="2:7" ht="52.5" customHeight="1" x14ac:dyDescent="0.25">
      <c r="B47" s="9" t="s">
        <v>29</v>
      </c>
      <c r="C47" s="10">
        <v>2026</v>
      </c>
      <c r="D47" s="9" t="s">
        <v>30</v>
      </c>
      <c r="E47" s="10">
        <v>1</v>
      </c>
      <c r="F47" s="9" t="s">
        <v>31</v>
      </c>
      <c r="G47" s="11">
        <v>46084</v>
      </c>
    </row>
    <row r="48" spans="2:7" ht="207.75" customHeight="1" x14ac:dyDescent="0.25">
      <c r="B48" s="12" t="s">
        <v>32</v>
      </c>
      <c r="C48" s="306" t="s">
        <v>574</v>
      </c>
      <c r="D48" s="279"/>
      <c r="E48" s="279"/>
      <c r="F48" s="279"/>
      <c r="G48" s="280"/>
    </row>
  </sheetData>
  <mergeCells count="70">
    <mergeCell ref="B43:D43"/>
    <mergeCell ref="E43:G43"/>
    <mergeCell ref="B44:D44"/>
    <mergeCell ref="E44:G44"/>
    <mergeCell ref="C48:G48"/>
    <mergeCell ref="E20:G20"/>
    <mergeCell ref="E21:G21"/>
    <mergeCell ref="E22:G22"/>
    <mergeCell ref="B40:D40"/>
    <mergeCell ref="B41:D41"/>
    <mergeCell ref="B33:D33"/>
    <mergeCell ref="B34:D34"/>
    <mergeCell ref="B35:D35"/>
    <mergeCell ref="B36:D36"/>
    <mergeCell ref="B37:D37"/>
    <mergeCell ref="B38:D38"/>
    <mergeCell ref="B39:D39"/>
    <mergeCell ref="B32:D32"/>
    <mergeCell ref="E32:G32"/>
    <mergeCell ref="E33:G33"/>
    <mergeCell ref="E41:G41"/>
    <mergeCell ref="B13:G13"/>
    <mergeCell ref="B14:D14"/>
    <mergeCell ref="E14:G14"/>
    <mergeCell ref="E15:G15"/>
    <mergeCell ref="B22:D22"/>
    <mergeCell ref="B15:D15"/>
    <mergeCell ref="B16:D16"/>
    <mergeCell ref="B17:D17"/>
    <mergeCell ref="B18:D18"/>
    <mergeCell ref="B19:D19"/>
    <mergeCell ref="B20:D20"/>
    <mergeCell ref="B21:D21"/>
    <mergeCell ref="E16:G16"/>
    <mergeCell ref="E17:G17"/>
    <mergeCell ref="E18:G18"/>
    <mergeCell ref="E19:G19"/>
    <mergeCell ref="B9:G9"/>
    <mergeCell ref="B10:G10"/>
    <mergeCell ref="B11:G11"/>
    <mergeCell ref="B12:D12"/>
    <mergeCell ref="E12:G12"/>
    <mergeCell ref="B1:B4"/>
    <mergeCell ref="C1:F2"/>
    <mergeCell ref="C3:F4"/>
    <mergeCell ref="B6:G6"/>
    <mergeCell ref="B8:G8"/>
    <mergeCell ref="B42:D42"/>
    <mergeCell ref="B28:G28"/>
    <mergeCell ref="B29:D29"/>
    <mergeCell ref="E29:G29"/>
    <mergeCell ref="B30:G30"/>
    <mergeCell ref="B31:D31"/>
    <mergeCell ref="E31:G31"/>
    <mergeCell ref="E42:G42"/>
    <mergeCell ref="E34:G34"/>
    <mergeCell ref="E35:G35"/>
    <mergeCell ref="E36:G36"/>
    <mergeCell ref="E37:G37"/>
    <mergeCell ref="E38:G38"/>
    <mergeCell ref="E39:G39"/>
    <mergeCell ref="E40:G40"/>
    <mergeCell ref="E23:G23"/>
    <mergeCell ref="E24:G24"/>
    <mergeCell ref="E25:G25"/>
    <mergeCell ref="E26:G26"/>
    <mergeCell ref="B27:G27"/>
    <mergeCell ref="B23:D23"/>
    <mergeCell ref="B24:D24"/>
    <mergeCell ref="B25:D25"/>
  </mergeCells>
  <pageMargins left="1.0236220472440944" right="0.23622047244094491" top="0.74803149606299213" bottom="0.74803149606299213" header="0" footer="0"/>
  <pageSetup paperSize="5" scale="69" fitToHeight="0" orientation="landscape" r:id="rId1"/>
  <headerFooter>
    <oddFooter>&amp;CPágina &amp;P de &amp;RAprobación mediante el radicado  No. 20251700431443</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216"/>
  <sheetViews>
    <sheetView workbookViewId="0">
      <pane xSplit="1" ySplit="6" topLeftCell="B7" activePane="bottomRight" state="frozen"/>
      <selection pane="topRight" activeCell="B1" sqref="B1"/>
      <selection pane="bottomLeft" activeCell="A7" sqref="A7"/>
      <selection pane="bottomRight" activeCell="B7" sqref="B7:G7"/>
    </sheetView>
  </sheetViews>
  <sheetFormatPr baseColWidth="10" defaultColWidth="14.42578125" defaultRowHeight="15" customHeight="1" x14ac:dyDescent="0.25"/>
  <cols>
    <col min="1" max="1" width="5.140625" customWidth="1"/>
    <col min="2" max="2" width="37" customWidth="1"/>
    <col min="3" max="3" width="27.85546875" customWidth="1"/>
    <col min="4" max="4" width="7.5703125" customWidth="1"/>
    <col min="5" max="5" width="29.140625" customWidth="1"/>
    <col min="6" max="6" width="9.28515625" customWidth="1"/>
    <col min="7" max="7" width="34.7109375" customWidth="1"/>
    <col min="8" max="8" width="16.28515625" customWidth="1"/>
    <col min="9" max="9" width="27.85546875" customWidth="1"/>
    <col min="10" max="10" width="28.28515625" customWidth="1"/>
    <col min="11" max="11" width="42.42578125" customWidth="1"/>
    <col min="12" max="26" width="11.42578125" customWidth="1"/>
  </cols>
  <sheetData>
    <row r="1" spans="2:8" ht="14.25" customHeight="1" x14ac:dyDescent="0.25">
      <c r="B1" s="307"/>
      <c r="C1" s="308" t="s">
        <v>0</v>
      </c>
      <c r="D1" s="309"/>
      <c r="E1" s="309"/>
      <c r="F1" s="309"/>
      <c r="G1" s="14" t="s">
        <v>1</v>
      </c>
      <c r="H1" s="15"/>
    </row>
    <row r="2" spans="2:8" ht="14.25" customHeight="1" x14ac:dyDescent="0.25">
      <c r="B2" s="292"/>
      <c r="C2" s="296"/>
      <c r="D2" s="296"/>
      <c r="E2" s="296"/>
      <c r="F2" s="296"/>
      <c r="G2" s="16" t="str">
        <f>Contexto!G2</f>
        <v>Versión: 04</v>
      </c>
      <c r="H2" s="15"/>
    </row>
    <row r="3" spans="2:8" ht="14.25" customHeight="1" x14ac:dyDescent="0.25">
      <c r="B3" s="292"/>
      <c r="C3" s="310" t="s">
        <v>3</v>
      </c>
      <c r="D3" s="282"/>
      <c r="E3" s="282"/>
      <c r="F3" s="282"/>
      <c r="G3" s="16" t="str">
        <f>Contexto!G3</f>
        <v>Fecha: 15/08/2025</v>
      </c>
      <c r="H3" s="15"/>
    </row>
    <row r="4" spans="2:8" ht="14.25" customHeight="1" x14ac:dyDescent="0.25">
      <c r="B4" s="293"/>
      <c r="C4" s="296"/>
      <c r="D4" s="296"/>
      <c r="E4" s="296"/>
      <c r="F4" s="296"/>
      <c r="G4" s="16" t="s">
        <v>33</v>
      </c>
      <c r="H4" s="15"/>
    </row>
    <row r="5" spans="2:8" ht="14.25" customHeight="1" x14ac:dyDescent="0.25">
      <c r="B5" s="17"/>
      <c r="C5" s="18"/>
      <c r="D5" s="18"/>
      <c r="F5" s="18"/>
      <c r="G5" s="18"/>
      <c r="H5" s="15"/>
    </row>
    <row r="6" spans="2:8" ht="20.25" customHeight="1" x14ac:dyDescent="0.25">
      <c r="B6" s="311" t="s">
        <v>34</v>
      </c>
      <c r="C6" s="304"/>
      <c r="D6" s="304"/>
      <c r="E6" s="304"/>
      <c r="F6" s="304"/>
      <c r="G6" s="305"/>
      <c r="H6" s="13"/>
    </row>
    <row r="7" spans="2:8" ht="20.25" customHeight="1" x14ac:dyDescent="0.25">
      <c r="B7" s="312" t="s">
        <v>35</v>
      </c>
      <c r="C7" s="304"/>
      <c r="D7" s="304"/>
      <c r="E7" s="304"/>
      <c r="F7" s="304"/>
      <c r="G7" s="305"/>
      <c r="H7" s="13"/>
    </row>
    <row r="8" spans="2:8" ht="14.25" customHeight="1" x14ac:dyDescent="0.25">
      <c r="B8" s="308" t="s">
        <v>36</v>
      </c>
      <c r="C8" s="309"/>
      <c r="D8" s="309"/>
      <c r="E8" s="309"/>
      <c r="F8" s="309"/>
      <c r="G8" s="309"/>
      <c r="H8" s="13"/>
    </row>
    <row r="9" spans="2:8" ht="14.25" customHeight="1" x14ac:dyDescent="0.25">
      <c r="B9" s="19"/>
      <c r="C9" s="20" t="s">
        <v>37</v>
      </c>
      <c r="D9" s="4"/>
      <c r="E9" s="4"/>
      <c r="F9" s="4"/>
      <c r="G9" s="4"/>
      <c r="H9" s="13"/>
    </row>
    <row r="10" spans="2:8" ht="14.25" customHeight="1" x14ac:dyDescent="0.25">
      <c r="B10" s="21" t="s">
        <v>38</v>
      </c>
      <c r="C10" s="313" t="s">
        <v>39</v>
      </c>
      <c r="D10" s="314"/>
      <c r="E10" s="314"/>
      <c r="F10" s="314"/>
      <c r="G10" s="315"/>
      <c r="H10" s="13" t="s">
        <v>40</v>
      </c>
    </row>
    <row r="11" spans="2:8" ht="14.25" customHeight="1" x14ac:dyDescent="0.25">
      <c r="B11" s="19"/>
      <c r="C11" s="19"/>
      <c r="D11" s="19"/>
      <c r="E11" s="19"/>
      <c r="F11" s="19"/>
      <c r="G11" s="22" t="s">
        <v>41</v>
      </c>
      <c r="H11" s="13"/>
    </row>
    <row r="12" spans="2:8" ht="14.25" customHeight="1" x14ac:dyDescent="0.25">
      <c r="B12" s="21" t="s">
        <v>42</v>
      </c>
      <c r="C12" s="316" t="s">
        <v>43</v>
      </c>
      <c r="D12" s="315"/>
      <c r="E12" s="23"/>
      <c r="F12" s="317"/>
      <c r="G12" s="315"/>
      <c r="H12" s="13" t="s">
        <v>44</v>
      </c>
    </row>
    <row r="13" spans="2:8" ht="14.25" customHeight="1" x14ac:dyDescent="0.25">
      <c r="B13" s="19"/>
      <c r="C13" s="19"/>
      <c r="D13" s="19"/>
      <c r="E13" s="19"/>
      <c r="F13" s="19"/>
      <c r="G13" s="19"/>
      <c r="H13" s="13"/>
    </row>
    <row r="14" spans="2:8" ht="14.25" customHeight="1" x14ac:dyDescent="0.25">
      <c r="B14" s="21" t="s">
        <v>45</v>
      </c>
      <c r="C14" s="318" t="s">
        <v>46</v>
      </c>
      <c r="D14" s="314"/>
      <c r="E14" s="314"/>
      <c r="F14" s="314"/>
      <c r="G14" s="315"/>
      <c r="H14" s="13" t="s">
        <v>47</v>
      </c>
    </row>
    <row r="15" spans="2:8" ht="14.25" customHeight="1" x14ac:dyDescent="0.25">
      <c r="B15" s="21"/>
      <c r="C15" s="319"/>
      <c r="D15" s="320"/>
      <c r="E15" s="320"/>
      <c r="F15" s="320"/>
      <c r="G15" s="320"/>
      <c r="H15" s="13"/>
    </row>
    <row r="16" spans="2:8" ht="28.5" customHeight="1" x14ac:dyDescent="0.25">
      <c r="B16" s="24" t="s">
        <v>48</v>
      </c>
      <c r="C16" s="25" t="s">
        <v>49</v>
      </c>
      <c r="D16" s="19"/>
      <c r="E16" s="26"/>
      <c r="F16" s="19"/>
      <c r="G16" s="26"/>
      <c r="H16" s="27"/>
    </row>
    <row r="18" spans="2:10" ht="52.5" customHeight="1" x14ac:dyDescent="0.25">
      <c r="B18" s="24" t="s">
        <v>50</v>
      </c>
      <c r="C18" s="28"/>
      <c r="D18" s="29"/>
      <c r="E18" s="28"/>
      <c r="F18" s="29"/>
      <c r="G18" s="28"/>
      <c r="H18" s="13"/>
      <c r="I18" s="4"/>
      <c r="J18" s="19"/>
    </row>
    <row r="19" spans="2:10" ht="14.25" customHeight="1" x14ac:dyDescent="0.25">
      <c r="B19" s="19"/>
      <c r="C19" s="30"/>
      <c r="D19" s="30"/>
      <c r="E19" s="30"/>
      <c r="F19" s="30"/>
      <c r="G19" s="30"/>
      <c r="H19" s="13"/>
      <c r="I19" s="4"/>
      <c r="J19" s="19"/>
    </row>
    <row r="20" spans="2:10" ht="27" customHeight="1" x14ac:dyDescent="0.25">
      <c r="B20" s="321" t="s">
        <v>51</v>
      </c>
      <c r="C20" s="304"/>
      <c r="D20" s="304"/>
      <c r="E20" s="304"/>
      <c r="F20" s="304"/>
      <c r="G20" s="305"/>
      <c r="H20" s="13"/>
      <c r="I20" s="322" t="s">
        <v>52</v>
      </c>
      <c r="J20" s="323"/>
    </row>
    <row r="21" spans="2:10" ht="17.25" customHeight="1" x14ac:dyDescent="0.25">
      <c r="B21" s="324" t="s">
        <v>53</v>
      </c>
      <c r="C21" s="309"/>
      <c r="D21" s="309"/>
      <c r="E21" s="309"/>
      <c r="F21" s="309"/>
      <c r="G21" s="309"/>
      <c r="H21" s="13"/>
      <c r="I21" s="31" t="s">
        <v>54</v>
      </c>
      <c r="J21" s="32" t="s">
        <v>55</v>
      </c>
    </row>
    <row r="22" spans="2:10" ht="29.25" customHeight="1" x14ac:dyDescent="0.25">
      <c r="B22" s="325" t="s">
        <v>56</v>
      </c>
      <c r="C22" s="309"/>
      <c r="D22" s="309"/>
      <c r="E22" s="309"/>
      <c r="F22" s="309"/>
      <c r="G22" s="309"/>
      <c r="H22" s="13"/>
      <c r="I22" s="33" t="s">
        <v>57</v>
      </c>
      <c r="J22" s="34" t="s">
        <v>58</v>
      </c>
    </row>
    <row r="23" spans="2:10" ht="14.25" customHeight="1" x14ac:dyDescent="0.25">
      <c r="B23" s="19"/>
      <c r="C23" s="4"/>
      <c r="D23" s="4"/>
      <c r="E23" s="4"/>
      <c r="F23" s="4"/>
      <c r="G23" s="4"/>
      <c r="H23" s="13"/>
      <c r="I23" s="4"/>
      <c r="J23" s="19"/>
    </row>
    <row r="24" spans="2:10" ht="14.25" customHeight="1" x14ac:dyDescent="0.25">
      <c r="B24" s="19"/>
      <c r="C24" s="4"/>
      <c r="D24" s="4"/>
      <c r="E24" s="4"/>
      <c r="F24" s="4"/>
      <c r="G24" s="4"/>
      <c r="H24" s="13"/>
      <c r="I24" s="4"/>
      <c r="J24" s="19"/>
    </row>
    <row r="25" spans="2:10" ht="20.25" customHeight="1" x14ac:dyDescent="0.25">
      <c r="B25" s="311" t="s">
        <v>59</v>
      </c>
      <c r="C25" s="304"/>
      <c r="D25" s="304"/>
      <c r="E25" s="304"/>
      <c r="F25" s="304"/>
      <c r="G25" s="305"/>
      <c r="H25" s="13"/>
      <c r="I25" s="4"/>
      <c r="J25" s="19"/>
    </row>
    <row r="26" spans="2:10" ht="14.25" customHeight="1" x14ac:dyDescent="0.25">
      <c r="B26" s="308" t="s">
        <v>36</v>
      </c>
      <c r="C26" s="309"/>
      <c r="D26" s="309"/>
      <c r="E26" s="309"/>
      <c r="F26" s="309"/>
      <c r="G26" s="309"/>
      <c r="H26" s="13"/>
      <c r="I26" s="4"/>
      <c r="J26" s="19"/>
    </row>
    <row r="27" spans="2:10" ht="14.25" customHeight="1" x14ac:dyDescent="0.25">
      <c r="B27" s="19"/>
      <c r="C27" s="20" t="s">
        <v>37</v>
      </c>
      <c r="D27" s="4"/>
      <c r="E27" s="4"/>
      <c r="F27" s="4"/>
      <c r="G27" s="4"/>
      <c r="H27" s="13"/>
      <c r="I27" s="4"/>
      <c r="J27" s="19"/>
    </row>
    <row r="28" spans="2:10" ht="14.25" customHeight="1" x14ac:dyDescent="0.25">
      <c r="B28" s="21" t="s">
        <v>38</v>
      </c>
      <c r="C28" s="313" t="s">
        <v>60</v>
      </c>
      <c r="D28" s="314"/>
      <c r="E28" s="314"/>
      <c r="F28" s="314"/>
      <c r="G28" s="315"/>
      <c r="H28" s="13" t="s">
        <v>40</v>
      </c>
      <c r="I28" s="4"/>
      <c r="J28" s="19"/>
    </row>
    <row r="29" spans="2:10" ht="14.25" customHeight="1" x14ac:dyDescent="0.25">
      <c r="B29" s="19"/>
      <c r="C29" s="19"/>
      <c r="D29" s="19"/>
      <c r="E29" s="19"/>
      <c r="F29" s="19"/>
      <c r="G29" s="22" t="s">
        <v>41</v>
      </c>
      <c r="H29" s="13"/>
      <c r="I29" s="4"/>
      <c r="J29" s="19"/>
    </row>
    <row r="30" spans="2:10" ht="60" customHeight="1" x14ac:dyDescent="0.25">
      <c r="B30" s="21" t="s">
        <v>42</v>
      </c>
      <c r="C30" s="316" t="s">
        <v>61</v>
      </c>
      <c r="D30" s="315"/>
      <c r="E30" s="24"/>
      <c r="F30" s="313"/>
      <c r="G30" s="315"/>
      <c r="H30" s="13" t="s">
        <v>44</v>
      </c>
      <c r="I30" s="4"/>
      <c r="J30" s="19"/>
    </row>
    <row r="31" spans="2:10" ht="14.25" customHeight="1" x14ac:dyDescent="0.25">
      <c r="B31" s="19"/>
      <c r="C31" s="19"/>
      <c r="D31" s="19"/>
      <c r="E31" s="19"/>
      <c r="F31" s="19"/>
      <c r="G31" s="19"/>
      <c r="H31" s="13"/>
      <c r="I31" s="4"/>
      <c r="J31" s="19"/>
    </row>
    <row r="32" spans="2:10" ht="14.25" customHeight="1" x14ac:dyDescent="0.25">
      <c r="B32" s="21" t="s">
        <v>45</v>
      </c>
      <c r="C32" s="318" t="s">
        <v>62</v>
      </c>
      <c r="D32" s="314"/>
      <c r="E32" s="314"/>
      <c r="F32" s="314"/>
      <c r="G32" s="315"/>
      <c r="H32" s="13" t="s">
        <v>47</v>
      </c>
      <c r="I32" s="4"/>
      <c r="J32" s="19"/>
    </row>
    <row r="33" spans="2:10" ht="14.25" customHeight="1" x14ac:dyDescent="0.25">
      <c r="B33" s="21"/>
      <c r="C33" s="319"/>
      <c r="D33" s="320"/>
      <c r="E33" s="320"/>
      <c r="F33" s="320"/>
      <c r="G33" s="320"/>
      <c r="H33" s="13"/>
      <c r="I33" s="4"/>
      <c r="J33" s="19"/>
    </row>
    <row r="34" spans="2:10" ht="26.25" customHeight="1" x14ac:dyDescent="0.25">
      <c r="B34" s="24" t="s">
        <v>48</v>
      </c>
      <c r="C34" s="25" t="s">
        <v>63</v>
      </c>
      <c r="D34" s="24"/>
      <c r="E34" s="26"/>
      <c r="F34" s="19"/>
      <c r="G34" s="26"/>
      <c r="H34" s="27"/>
      <c r="I34" s="4"/>
      <c r="J34" s="19"/>
    </row>
    <row r="35" spans="2:10" ht="14.25" customHeight="1" x14ac:dyDescent="0.25">
      <c r="B35" s="19"/>
      <c r="C35" s="19"/>
      <c r="D35" s="19"/>
      <c r="E35" s="19"/>
      <c r="F35" s="19"/>
      <c r="G35" s="19"/>
      <c r="H35" s="13"/>
      <c r="I35" s="4"/>
      <c r="J35" s="19"/>
    </row>
    <row r="36" spans="2:10" ht="14.25" customHeight="1" x14ac:dyDescent="0.25">
      <c r="B36" s="24" t="s">
        <v>50</v>
      </c>
      <c r="C36" s="26"/>
      <c r="D36" s="19"/>
      <c r="E36" s="26"/>
      <c r="F36" s="19"/>
      <c r="G36" s="26"/>
      <c r="H36" s="19"/>
      <c r="I36" s="4"/>
      <c r="J36" s="19"/>
    </row>
    <row r="37" spans="2:10" ht="14.25" customHeight="1" x14ac:dyDescent="0.25">
      <c r="B37" s="19"/>
      <c r="C37" s="30"/>
      <c r="D37" s="30"/>
      <c r="E37" s="30"/>
      <c r="F37" s="30"/>
      <c r="G37" s="30"/>
      <c r="H37" s="13"/>
      <c r="I37" s="4"/>
      <c r="J37" s="19"/>
    </row>
    <row r="38" spans="2:10" ht="27" customHeight="1" x14ac:dyDescent="0.25">
      <c r="B38" s="321" t="s">
        <v>51</v>
      </c>
      <c r="C38" s="304"/>
      <c r="D38" s="304"/>
      <c r="E38" s="304"/>
      <c r="F38" s="304"/>
      <c r="G38" s="305"/>
      <c r="H38" s="13"/>
      <c r="I38" s="322" t="s">
        <v>52</v>
      </c>
      <c r="J38" s="323"/>
    </row>
    <row r="39" spans="2:10" ht="14.25" customHeight="1" x14ac:dyDescent="0.25">
      <c r="B39" s="324" t="s">
        <v>53</v>
      </c>
      <c r="C39" s="309"/>
      <c r="D39" s="309"/>
      <c r="E39" s="309"/>
      <c r="F39" s="309"/>
      <c r="G39" s="309"/>
      <c r="H39" s="13"/>
      <c r="I39" s="31" t="s">
        <v>54</v>
      </c>
      <c r="J39" s="32" t="s">
        <v>55</v>
      </c>
    </row>
    <row r="40" spans="2:10" ht="14.25" customHeight="1" x14ac:dyDescent="0.25">
      <c r="B40" s="325" t="s">
        <v>64</v>
      </c>
      <c r="C40" s="309"/>
      <c r="D40" s="309"/>
      <c r="E40" s="309"/>
      <c r="F40" s="309"/>
      <c r="G40" s="309"/>
      <c r="H40" s="13"/>
      <c r="I40" s="35" t="s">
        <v>57</v>
      </c>
      <c r="J40" s="36" t="s">
        <v>58</v>
      </c>
    </row>
    <row r="41" spans="2:10" ht="14.25" customHeight="1" x14ac:dyDescent="0.25">
      <c r="B41" s="19"/>
      <c r="C41" s="4"/>
      <c r="D41" s="4"/>
      <c r="E41" s="4"/>
      <c r="F41" s="4"/>
      <c r="G41" s="4"/>
      <c r="H41" s="13"/>
      <c r="I41" s="4"/>
      <c r="J41" s="19"/>
    </row>
    <row r="42" spans="2:10" ht="14.25" customHeight="1" x14ac:dyDescent="0.25">
      <c r="B42" s="19"/>
      <c r="C42" s="4"/>
      <c r="D42" s="4"/>
      <c r="E42" s="4"/>
      <c r="F42" s="4"/>
      <c r="G42" s="4"/>
      <c r="H42" s="13"/>
      <c r="I42" s="4"/>
      <c r="J42" s="19"/>
    </row>
    <row r="43" spans="2:10" ht="20.25" hidden="1" customHeight="1" x14ac:dyDescent="0.25">
      <c r="B43" s="311" t="s">
        <v>65</v>
      </c>
      <c r="C43" s="304"/>
      <c r="D43" s="304"/>
      <c r="E43" s="304"/>
      <c r="F43" s="304"/>
      <c r="G43" s="305"/>
      <c r="H43" s="13"/>
      <c r="I43" s="4"/>
      <c r="J43" s="19"/>
    </row>
    <row r="44" spans="2:10" ht="14.25" hidden="1" customHeight="1" x14ac:dyDescent="0.25">
      <c r="B44" s="308" t="s">
        <v>36</v>
      </c>
      <c r="C44" s="309"/>
      <c r="D44" s="309"/>
      <c r="E44" s="309"/>
      <c r="F44" s="309"/>
      <c r="G44" s="309"/>
      <c r="H44" s="13"/>
      <c r="I44" s="4"/>
      <c r="J44" s="19"/>
    </row>
    <row r="45" spans="2:10" ht="14.25" hidden="1" customHeight="1" x14ac:dyDescent="0.25">
      <c r="B45" s="19"/>
      <c r="C45" s="20" t="s">
        <v>37</v>
      </c>
      <c r="D45" s="4"/>
      <c r="E45" s="4"/>
      <c r="F45" s="4"/>
      <c r="G45" s="4"/>
      <c r="H45" s="13"/>
      <c r="I45" s="4"/>
      <c r="J45" s="19"/>
    </row>
    <row r="46" spans="2:10" ht="14.25" hidden="1" customHeight="1" x14ac:dyDescent="0.25">
      <c r="B46" s="21" t="s">
        <v>38</v>
      </c>
      <c r="C46" s="313"/>
      <c r="D46" s="314"/>
      <c r="E46" s="314"/>
      <c r="F46" s="314"/>
      <c r="G46" s="315"/>
      <c r="H46" s="13" t="s">
        <v>40</v>
      </c>
      <c r="I46" s="4"/>
      <c r="J46" s="19"/>
    </row>
    <row r="47" spans="2:10" ht="14.25" hidden="1" customHeight="1" x14ac:dyDescent="0.25">
      <c r="B47" s="19"/>
      <c r="C47" s="19"/>
      <c r="D47" s="19"/>
      <c r="E47" s="19"/>
      <c r="F47" s="19"/>
      <c r="G47" s="22" t="s">
        <v>41</v>
      </c>
      <c r="H47" s="13"/>
      <c r="I47" s="4"/>
      <c r="J47" s="19"/>
    </row>
    <row r="48" spans="2:10" ht="14.25" hidden="1" customHeight="1" x14ac:dyDescent="0.25">
      <c r="B48" s="21" t="s">
        <v>42</v>
      </c>
      <c r="C48" s="313"/>
      <c r="D48" s="315"/>
      <c r="E48" s="19"/>
      <c r="F48" s="317"/>
      <c r="G48" s="315"/>
      <c r="H48" s="13" t="s">
        <v>44</v>
      </c>
      <c r="I48" s="4"/>
      <c r="J48" s="19"/>
    </row>
    <row r="49" spans="2:10" hidden="1" x14ac:dyDescent="0.25"/>
    <row r="50" spans="2:10" ht="14.25" hidden="1" customHeight="1" x14ac:dyDescent="0.25">
      <c r="B50" s="21" t="s">
        <v>45</v>
      </c>
      <c r="C50" s="326"/>
      <c r="D50" s="314"/>
      <c r="E50" s="314"/>
      <c r="F50" s="314"/>
      <c r="G50" s="315"/>
      <c r="H50" s="13" t="s">
        <v>47</v>
      </c>
      <c r="I50" s="4"/>
      <c r="J50" s="19"/>
    </row>
    <row r="51" spans="2:10" ht="14.25" hidden="1" customHeight="1" x14ac:dyDescent="0.25">
      <c r="B51" s="21"/>
      <c r="C51" s="327"/>
      <c r="D51" s="309"/>
      <c r="E51" s="309"/>
      <c r="F51" s="309"/>
      <c r="G51" s="309"/>
      <c r="H51" s="13"/>
      <c r="I51" s="4"/>
      <c r="J51" s="19"/>
    </row>
    <row r="52" spans="2:10" ht="32.25" hidden="1" customHeight="1" x14ac:dyDescent="0.25">
      <c r="B52" s="24" t="s">
        <v>48</v>
      </c>
      <c r="C52" s="26"/>
      <c r="D52" s="24"/>
      <c r="E52" s="26"/>
      <c r="F52" s="24"/>
      <c r="G52" s="37"/>
      <c r="H52" s="27"/>
      <c r="I52" s="4"/>
      <c r="J52" s="19"/>
    </row>
    <row r="53" spans="2:10" ht="14.25" hidden="1" customHeight="1" x14ac:dyDescent="0.25">
      <c r="B53" s="19"/>
      <c r="C53" s="24"/>
      <c r="D53" s="24"/>
      <c r="E53" s="24"/>
      <c r="F53" s="24"/>
      <c r="G53" s="24"/>
      <c r="H53" s="13"/>
      <c r="I53" s="4"/>
      <c r="J53" s="19"/>
    </row>
    <row r="54" spans="2:10" ht="14.25" hidden="1" customHeight="1" x14ac:dyDescent="0.25">
      <c r="B54" s="24" t="s">
        <v>50</v>
      </c>
      <c r="C54" s="26"/>
      <c r="D54" s="24"/>
      <c r="E54" s="26"/>
      <c r="F54" s="24"/>
      <c r="G54" s="26"/>
      <c r="H54" s="13"/>
      <c r="I54" s="4"/>
      <c r="J54" s="19"/>
    </row>
    <row r="55" spans="2:10" ht="14.25" hidden="1" customHeight="1" x14ac:dyDescent="0.25">
      <c r="B55" s="19"/>
      <c r="C55" s="30"/>
      <c r="D55" s="30"/>
      <c r="E55" s="30"/>
      <c r="F55" s="30"/>
      <c r="G55" s="30"/>
      <c r="H55" s="13"/>
      <c r="I55" s="4"/>
      <c r="J55" s="19"/>
    </row>
    <row r="56" spans="2:10" ht="24.75" hidden="1" customHeight="1" x14ac:dyDescent="0.25">
      <c r="B56" s="321" t="s">
        <v>51</v>
      </c>
      <c r="C56" s="304"/>
      <c r="D56" s="304"/>
      <c r="E56" s="304"/>
      <c r="F56" s="304"/>
      <c r="G56" s="305"/>
      <c r="H56" s="13"/>
      <c r="I56" s="322" t="s">
        <v>52</v>
      </c>
      <c r="J56" s="323"/>
    </row>
    <row r="57" spans="2:10" ht="14.25" hidden="1" customHeight="1" x14ac:dyDescent="0.25">
      <c r="B57" s="324" t="str">
        <f>IF(OR(C46="",C48="",F48="",C50=""),"",CONCATENATE($E$2," ",C46," ",$E$3," *",C48," *",F48,", ",$E$4," ",$C50))</f>
        <v/>
      </c>
      <c r="C57" s="309"/>
      <c r="D57" s="309"/>
      <c r="E57" s="309"/>
      <c r="F57" s="309"/>
      <c r="G57" s="309"/>
      <c r="H57" s="13"/>
      <c r="I57" s="31" t="s">
        <v>54</v>
      </c>
      <c r="J57" s="32" t="s">
        <v>55</v>
      </c>
    </row>
    <row r="58" spans="2:10" ht="14.25" hidden="1" customHeight="1" x14ac:dyDescent="0.25">
      <c r="B58" s="324"/>
      <c r="C58" s="309"/>
      <c r="D58" s="309"/>
      <c r="E58" s="309"/>
      <c r="F58" s="309"/>
      <c r="G58" s="309"/>
      <c r="H58" s="13"/>
      <c r="I58" s="35"/>
      <c r="J58" s="36"/>
    </row>
    <row r="59" spans="2:10" ht="14.25" hidden="1" customHeight="1" x14ac:dyDescent="0.25">
      <c r="B59" s="19"/>
      <c r="C59" s="4"/>
      <c r="D59" s="4"/>
      <c r="E59" s="4"/>
      <c r="F59" s="4"/>
      <c r="G59" s="4"/>
      <c r="H59" s="13"/>
      <c r="I59" s="4"/>
      <c r="J59" s="19"/>
    </row>
    <row r="60" spans="2:10" ht="20.25" hidden="1" customHeight="1" x14ac:dyDescent="0.25">
      <c r="B60" s="311" t="s">
        <v>66</v>
      </c>
      <c r="C60" s="304"/>
      <c r="D60" s="304"/>
      <c r="E60" s="304"/>
      <c r="F60" s="304"/>
      <c r="G60" s="305"/>
      <c r="H60" s="13"/>
      <c r="I60" s="4"/>
      <c r="J60" s="19"/>
    </row>
    <row r="61" spans="2:10" ht="14.25" hidden="1" customHeight="1" x14ac:dyDescent="0.25">
      <c r="B61" s="308" t="s">
        <v>36</v>
      </c>
      <c r="C61" s="309"/>
      <c r="D61" s="309"/>
      <c r="E61" s="309"/>
      <c r="F61" s="309"/>
      <c r="G61" s="309"/>
      <c r="H61" s="13"/>
      <c r="I61" s="4"/>
      <c r="J61" s="19"/>
    </row>
    <row r="62" spans="2:10" ht="14.25" hidden="1" customHeight="1" x14ac:dyDescent="0.25">
      <c r="B62" s="19"/>
      <c r="C62" s="20" t="s">
        <v>37</v>
      </c>
      <c r="D62" s="4"/>
      <c r="E62" s="4"/>
      <c r="F62" s="4"/>
      <c r="G62" s="4"/>
      <c r="H62" s="13"/>
      <c r="I62" s="4"/>
      <c r="J62" s="19"/>
    </row>
    <row r="63" spans="2:10" ht="14.25" hidden="1" customHeight="1" x14ac:dyDescent="0.25">
      <c r="B63" s="21" t="s">
        <v>38</v>
      </c>
      <c r="C63" s="313"/>
      <c r="D63" s="314"/>
      <c r="E63" s="314"/>
      <c r="F63" s="314"/>
      <c r="G63" s="315"/>
      <c r="H63" s="13" t="s">
        <v>40</v>
      </c>
      <c r="I63" s="4"/>
      <c r="J63" s="19"/>
    </row>
    <row r="64" spans="2:10" ht="14.25" hidden="1" customHeight="1" x14ac:dyDescent="0.25">
      <c r="B64" s="19"/>
      <c r="C64" s="19"/>
      <c r="D64" s="19"/>
      <c r="E64" s="19"/>
      <c r="F64" s="19"/>
      <c r="G64" s="22" t="s">
        <v>41</v>
      </c>
      <c r="H64" s="13"/>
      <c r="I64" s="4"/>
      <c r="J64" s="19"/>
    </row>
    <row r="65" spans="2:10" ht="14.25" hidden="1" customHeight="1" x14ac:dyDescent="0.25">
      <c r="B65" s="21" t="s">
        <v>42</v>
      </c>
      <c r="C65" s="313"/>
      <c r="D65" s="315"/>
      <c r="E65" s="19"/>
      <c r="F65" s="313"/>
      <c r="G65" s="315"/>
      <c r="H65" s="13" t="s">
        <v>44</v>
      </c>
      <c r="I65" s="4"/>
      <c r="J65" s="19"/>
    </row>
    <row r="66" spans="2:10" ht="14.25" hidden="1" customHeight="1" x14ac:dyDescent="0.25">
      <c r="B66" s="19"/>
      <c r="C66" s="19"/>
      <c r="D66" s="19"/>
      <c r="E66" s="19"/>
      <c r="F66" s="19"/>
      <c r="G66" s="19"/>
      <c r="H66" s="13"/>
      <c r="I66" s="4"/>
      <c r="J66" s="19"/>
    </row>
    <row r="67" spans="2:10" ht="14.25" hidden="1" customHeight="1" x14ac:dyDescent="0.25">
      <c r="B67" s="21" t="s">
        <v>45</v>
      </c>
      <c r="C67" s="326"/>
      <c r="D67" s="314"/>
      <c r="E67" s="314"/>
      <c r="F67" s="314"/>
      <c r="G67" s="315"/>
      <c r="H67" s="13" t="s">
        <v>47</v>
      </c>
      <c r="I67" s="4"/>
      <c r="J67" s="19"/>
    </row>
    <row r="68" spans="2:10" ht="14.25" hidden="1" customHeight="1" x14ac:dyDescent="0.25">
      <c r="B68" s="21"/>
      <c r="C68" s="319"/>
      <c r="D68" s="320"/>
      <c r="E68" s="320"/>
      <c r="F68" s="320"/>
      <c r="G68" s="320"/>
      <c r="H68" s="13"/>
      <c r="I68" s="4"/>
      <c r="J68" s="19"/>
    </row>
    <row r="69" spans="2:10" ht="46.5" hidden="1" customHeight="1" x14ac:dyDescent="0.25">
      <c r="B69" s="24" t="s">
        <v>48</v>
      </c>
      <c r="C69" s="26"/>
      <c r="D69" s="24"/>
      <c r="E69" s="26"/>
      <c r="F69" s="24"/>
      <c r="G69" s="26"/>
      <c r="H69" s="27"/>
      <c r="I69" s="4"/>
      <c r="J69" s="19"/>
    </row>
    <row r="70" spans="2:10" ht="14.25" hidden="1" customHeight="1" x14ac:dyDescent="0.25">
      <c r="B70" s="19"/>
      <c r="C70" s="24"/>
      <c r="D70" s="24"/>
      <c r="E70" s="24"/>
      <c r="F70" s="24"/>
      <c r="G70" s="24"/>
      <c r="H70" s="13"/>
      <c r="I70" s="4"/>
      <c r="J70" s="19"/>
    </row>
    <row r="71" spans="2:10" ht="14.25" hidden="1" customHeight="1" x14ac:dyDescent="0.25">
      <c r="B71" s="24" t="s">
        <v>50</v>
      </c>
      <c r="C71" s="26"/>
      <c r="D71" s="24"/>
      <c r="E71" s="26"/>
      <c r="F71" s="24"/>
      <c r="G71" s="26"/>
      <c r="H71" s="13"/>
      <c r="I71" s="4"/>
      <c r="J71" s="19"/>
    </row>
    <row r="72" spans="2:10" ht="14.25" hidden="1" customHeight="1" x14ac:dyDescent="0.25">
      <c r="B72" s="19"/>
      <c r="C72" s="30"/>
      <c r="D72" s="30"/>
      <c r="E72" s="30"/>
      <c r="F72" s="30"/>
      <c r="G72" s="30"/>
      <c r="H72" s="13"/>
      <c r="I72" s="4"/>
      <c r="J72" s="19"/>
    </row>
    <row r="73" spans="2:10" ht="31.5" hidden="1" customHeight="1" x14ac:dyDescent="0.25">
      <c r="B73" s="321" t="s">
        <v>51</v>
      </c>
      <c r="C73" s="304"/>
      <c r="D73" s="304"/>
      <c r="E73" s="304"/>
      <c r="F73" s="304"/>
      <c r="G73" s="305"/>
      <c r="H73" s="13"/>
      <c r="I73" s="322" t="s">
        <v>52</v>
      </c>
      <c r="J73" s="323"/>
    </row>
    <row r="74" spans="2:10" ht="14.25" hidden="1" customHeight="1" x14ac:dyDescent="0.25">
      <c r="B74" s="324" t="str">
        <f>IF(OR(C63="",C65="",F65="",C67=""),"",CONCATENATE($E$2," ",C63," ",$E$3," *",C65," *",F65,", ",$E$4," ",$C67))</f>
        <v/>
      </c>
      <c r="C74" s="309"/>
      <c r="D74" s="309"/>
      <c r="E74" s="309"/>
      <c r="F74" s="309"/>
      <c r="G74" s="309"/>
      <c r="H74" s="13"/>
      <c r="I74" s="31" t="s">
        <v>54</v>
      </c>
      <c r="J74" s="32" t="s">
        <v>55</v>
      </c>
    </row>
    <row r="75" spans="2:10" ht="14.25" hidden="1" customHeight="1" x14ac:dyDescent="0.25">
      <c r="B75" s="324"/>
      <c r="C75" s="309"/>
      <c r="D75" s="309"/>
      <c r="E75" s="309"/>
      <c r="F75" s="309"/>
      <c r="G75" s="309"/>
      <c r="H75" s="13"/>
      <c r="I75" s="35"/>
      <c r="J75" s="36"/>
    </row>
    <row r="76" spans="2:10" ht="14.25" hidden="1" customHeight="1" x14ac:dyDescent="0.25">
      <c r="B76" s="19"/>
      <c r="C76" s="4"/>
      <c r="D76" s="4"/>
      <c r="E76" s="4"/>
      <c r="F76" s="4"/>
      <c r="G76" s="4"/>
      <c r="H76" s="13"/>
      <c r="I76" s="4"/>
      <c r="J76" s="19"/>
    </row>
    <row r="77" spans="2:10" ht="14.25" hidden="1" customHeight="1" x14ac:dyDescent="0.25">
      <c r="B77" s="311" t="s">
        <v>67</v>
      </c>
      <c r="C77" s="304"/>
      <c r="D77" s="304"/>
      <c r="E77" s="304"/>
      <c r="F77" s="304"/>
      <c r="G77" s="305"/>
      <c r="H77" s="13"/>
      <c r="I77" s="4"/>
      <c r="J77" s="19"/>
    </row>
    <row r="78" spans="2:10" ht="14.25" hidden="1" customHeight="1" x14ac:dyDescent="0.25">
      <c r="B78" s="308" t="s">
        <v>36</v>
      </c>
      <c r="C78" s="309"/>
      <c r="D78" s="309"/>
      <c r="E78" s="309"/>
      <c r="F78" s="309"/>
      <c r="G78" s="309"/>
      <c r="H78" s="13"/>
      <c r="I78" s="4"/>
      <c r="J78" s="19"/>
    </row>
    <row r="79" spans="2:10" ht="14.25" hidden="1" customHeight="1" x14ac:dyDescent="0.25">
      <c r="B79" s="19"/>
      <c r="C79" s="20" t="s">
        <v>37</v>
      </c>
      <c r="D79" s="4"/>
      <c r="E79" s="4"/>
      <c r="F79" s="4"/>
      <c r="G79" s="4"/>
      <c r="H79" s="13"/>
      <c r="I79" s="4"/>
      <c r="J79" s="19"/>
    </row>
    <row r="80" spans="2:10" ht="14.25" hidden="1" customHeight="1" x14ac:dyDescent="0.25">
      <c r="B80" s="21" t="s">
        <v>38</v>
      </c>
      <c r="C80" s="313"/>
      <c r="D80" s="314"/>
      <c r="E80" s="314"/>
      <c r="F80" s="314"/>
      <c r="G80" s="315"/>
      <c r="H80" s="13" t="s">
        <v>40</v>
      </c>
      <c r="I80" s="4"/>
      <c r="J80" s="19"/>
    </row>
    <row r="81" spans="2:10" ht="14.25" hidden="1" customHeight="1" x14ac:dyDescent="0.25">
      <c r="B81" s="19"/>
      <c r="C81" s="19"/>
      <c r="D81" s="19"/>
      <c r="E81" s="19"/>
      <c r="F81" s="19"/>
      <c r="G81" s="22" t="s">
        <v>41</v>
      </c>
      <c r="H81" s="13"/>
      <c r="I81" s="4"/>
      <c r="J81" s="19"/>
    </row>
    <row r="82" spans="2:10" ht="14.25" hidden="1" customHeight="1" x14ac:dyDescent="0.25">
      <c r="B82" s="21" t="s">
        <v>42</v>
      </c>
      <c r="C82" s="313"/>
      <c r="D82" s="315"/>
      <c r="E82" s="19"/>
      <c r="F82" s="313"/>
      <c r="G82" s="315"/>
      <c r="H82" s="13" t="s">
        <v>44</v>
      </c>
      <c r="I82" s="4"/>
      <c r="J82" s="19"/>
    </row>
    <row r="83" spans="2:10" ht="14.25" hidden="1" customHeight="1" x14ac:dyDescent="0.25">
      <c r="B83" s="19"/>
      <c r="C83" s="19"/>
      <c r="D83" s="19"/>
      <c r="E83" s="19"/>
      <c r="F83" s="19"/>
      <c r="G83" s="19"/>
      <c r="H83" s="13"/>
      <c r="I83" s="4"/>
      <c r="J83" s="19"/>
    </row>
    <row r="84" spans="2:10" ht="14.25" hidden="1" customHeight="1" x14ac:dyDescent="0.25">
      <c r="B84" s="21" t="s">
        <v>45</v>
      </c>
      <c r="C84" s="326"/>
      <c r="D84" s="314"/>
      <c r="E84" s="314"/>
      <c r="F84" s="314"/>
      <c r="G84" s="315"/>
      <c r="H84" s="13" t="s">
        <v>47</v>
      </c>
      <c r="I84" s="4"/>
      <c r="J84" s="19"/>
    </row>
    <row r="85" spans="2:10" ht="14.25" hidden="1" customHeight="1" x14ac:dyDescent="0.25">
      <c r="B85" s="21"/>
      <c r="C85" s="319"/>
      <c r="D85" s="320"/>
      <c r="E85" s="320"/>
      <c r="F85" s="320"/>
      <c r="G85" s="320"/>
      <c r="H85" s="13"/>
      <c r="I85" s="4"/>
      <c r="J85" s="19"/>
    </row>
    <row r="86" spans="2:10" ht="45.75" hidden="1" customHeight="1" x14ac:dyDescent="0.25">
      <c r="B86" s="24" t="s">
        <v>48</v>
      </c>
      <c r="C86" s="26"/>
      <c r="D86" s="24"/>
      <c r="E86" s="26"/>
      <c r="F86" s="24"/>
      <c r="G86" s="26"/>
      <c r="H86" s="27"/>
      <c r="I86" s="4"/>
      <c r="J86" s="19"/>
    </row>
    <row r="87" spans="2:10" ht="14.25" hidden="1" customHeight="1" x14ac:dyDescent="0.25">
      <c r="B87" s="19"/>
      <c r="C87" s="24"/>
      <c r="D87" s="24"/>
      <c r="E87" s="24"/>
      <c r="F87" s="24"/>
      <c r="G87" s="24"/>
      <c r="H87" s="13"/>
      <c r="I87" s="4"/>
      <c r="J87" s="19"/>
    </row>
    <row r="88" spans="2:10" ht="14.25" hidden="1" customHeight="1" x14ac:dyDescent="0.25">
      <c r="B88" s="24" t="s">
        <v>50</v>
      </c>
      <c r="C88" s="26"/>
      <c r="D88" s="24"/>
      <c r="E88" s="26"/>
      <c r="F88" s="24"/>
      <c r="G88" s="26"/>
      <c r="H88" s="13"/>
      <c r="I88" s="4"/>
      <c r="J88" s="19"/>
    </row>
    <row r="89" spans="2:10" ht="14.25" hidden="1" customHeight="1" x14ac:dyDescent="0.25">
      <c r="B89" s="19"/>
      <c r="C89" s="30"/>
      <c r="D89" s="30"/>
      <c r="E89" s="30"/>
      <c r="F89" s="30"/>
      <c r="G89" s="30"/>
      <c r="H89" s="13"/>
      <c r="I89" s="4"/>
      <c r="J89" s="19"/>
    </row>
    <row r="90" spans="2:10" ht="25.5" hidden="1" customHeight="1" x14ac:dyDescent="0.25">
      <c r="B90" s="321" t="s">
        <v>51</v>
      </c>
      <c r="C90" s="304"/>
      <c r="D90" s="304"/>
      <c r="E90" s="304"/>
      <c r="F90" s="304"/>
      <c r="G90" s="305"/>
      <c r="H90" s="13"/>
      <c r="I90" s="322" t="s">
        <v>52</v>
      </c>
      <c r="J90" s="323"/>
    </row>
    <row r="91" spans="2:10" ht="14.25" hidden="1" customHeight="1" x14ac:dyDescent="0.25">
      <c r="B91" s="324" t="str">
        <f>IF(OR(C80="",C82="",F82="",C84=""),"",CONCATENATE($E$2," ",C80," ",$E$3," *",C82," *",F82,", ",$E$4," ",$C84))</f>
        <v/>
      </c>
      <c r="C91" s="309"/>
      <c r="D91" s="309"/>
      <c r="E91" s="309"/>
      <c r="F91" s="309"/>
      <c r="G91" s="309"/>
      <c r="H91" s="13"/>
      <c r="I91" s="31" t="s">
        <v>54</v>
      </c>
      <c r="J91" s="32" t="s">
        <v>55</v>
      </c>
    </row>
    <row r="92" spans="2:10" ht="14.25" hidden="1" customHeight="1" x14ac:dyDescent="0.25">
      <c r="B92" s="324"/>
      <c r="C92" s="309"/>
      <c r="D92" s="309"/>
      <c r="E92" s="309"/>
      <c r="F92" s="309"/>
      <c r="G92" s="309"/>
      <c r="H92" s="13"/>
      <c r="I92" s="35"/>
      <c r="J92" s="36"/>
    </row>
    <row r="93" spans="2:10" ht="14.25" hidden="1" customHeight="1" x14ac:dyDescent="0.25">
      <c r="B93" s="19"/>
      <c r="C93" s="4"/>
      <c r="D93" s="4"/>
      <c r="E93" s="4"/>
      <c r="F93" s="4"/>
      <c r="G93" s="4"/>
      <c r="H93" s="13"/>
      <c r="I93" s="4"/>
      <c r="J93" s="19"/>
    </row>
    <row r="94" spans="2:10" ht="14.25" hidden="1" customHeight="1" x14ac:dyDescent="0.25">
      <c r="B94" s="311" t="s">
        <v>68</v>
      </c>
      <c r="C94" s="304"/>
      <c r="D94" s="304"/>
      <c r="E94" s="304"/>
      <c r="F94" s="304"/>
      <c r="G94" s="305"/>
      <c r="H94" s="13"/>
      <c r="I94" s="4"/>
      <c r="J94" s="19"/>
    </row>
    <row r="95" spans="2:10" ht="14.25" hidden="1" customHeight="1" x14ac:dyDescent="0.25">
      <c r="B95" s="308" t="s">
        <v>36</v>
      </c>
      <c r="C95" s="309"/>
      <c r="D95" s="309"/>
      <c r="E95" s="309"/>
      <c r="F95" s="309"/>
      <c r="G95" s="309"/>
      <c r="H95" s="13"/>
      <c r="I95" s="4"/>
      <c r="J95" s="19"/>
    </row>
    <row r="96" spans="2:10" ht="14.25" hidden="1" customHeight="1" x14ac:dyDescent="0.25">
      <c r="B96" s="19"/>
      <c r="C96" s="20" t="s">
        <v>37</v>
      </c>
      <c r="D96" s="4"/>
      <c r="E96" s="4"/>
      <c r="F96" s="4"/>
      <c r="G96" s="4"/>
      <c r="H96" s="13"/>
      <c r="I96" s="4"/>
      <c r="J96" s="19"/>
    </row>
    <row r="97" spans="2:10" ht="14.25" hidden="1" customHeight="1" x14ac:dyDescent="0.25">
      <c r="B97" s="21" t="s">
        <v>38</v>
      </c>
      <c r="C97" s="313"/>
      <c r="D97" s="314"/>
      <c r="E97" s="314"/>
      <c r="F97" s="314"/>
      <c r="G97" s="315"/>
      <c r="H97" s="13" t="s">
        <v>40</v>
      </c>
      <c r="I97" s="4"/>
      <c r="J97" s="19"/>
    </row>
    <row r="98" spans="2:10" ht="14.25" hidden="1" customHeight="1" x14ac:dyDescent="0.25">
      <c r="B98" s="19"/>
      <c r="C98" s="19"/>
      <c r="D98" s="19"/>
      <c r="E98" s="19"/>
      <c r="F98" s="19"/>
      <c r="G98" s="22" t="s">
        <v>41</v>
      </c>
      <c r="H98" s="13"/>
      <c r="I98" s="4"/>
      <c r="J98" s="19"/>
    </row>
    <row r="99" spans="2:10" ht="14.25" hidden="1" customHeight="1" x14ac:dyDescent="0.25">
      <c r="B99" s="21" t="s">
        <v>42</v>
      </c>
      <c r="C99" s="313"/>
      <c r="D99" s="315"/>
      <c r="E99" s="19"/>
      <c r="F99" s="313"/>
      <c r="G99" s="315"/>
      <c r="H99" s="13" t="s">
        <v>44</v>
      </c>
      <c r="I99" s="4"/>
      <c r="J99" s="19"/>
    </row>
    <row r="100" spans="2:10" ht="14.25" hidden="1" customHeight="1" x14ac:dyDescent="0.25">
      <c r="B100" s="19"/>
      <c r="C100" s="19"/>
      <c r="D100" s="19"/>
      <c r="E100" s="19"/>
      <c r="F100" s="19"/>
      <c r="G100" s="19"/>
      <c r="H100" s="13"/>
      <c r="I100" s="4"/>
      <c r="J100" s="19"/>
    </row>
    <row r="101" spans="2:10" ht="14.25" hidden="1" customHeight="1" x14ac:dyDescent="0.25">
      <c r="B101" s="21" t="s">
        <v>45</v>
      </c>
      <c r="C101" s="326"/>
      <c r="D101" s="314"/>
      <c r="E101" s="314"/>
      <c r="F101" s="314"/>
      <c r="G101" s="315"/>
      <c r="H101" s="13" t="s">
        <v>47</v>
      </c>
      <c r="I101" s="4"/>
      <c r="J101" s="19"/>
    </row>
    <row r="102" spans="2:10" ht="14.25" hidden="1" customHeight="1" x14ac:dyDescent="0.25">
      <c r="B102" s="21"/>
      <c r="C102" s="327"/>
      <c r="D102" s="309"/>
      <c r="E102" s="309"/>
      <c r="F102" s="309"/>
      <c r="G102" s="309"/>
      <c r="H102" s="13"/>
      <c r="I102" s="4"/>
      <c r="J102" s="19"/>
    </row>
    <row r="103" spans="2:10" ht="14.25" hidden="1" customHeight="1" x14ac:dyDescent="0.25">
      <c r="B103" s="24" t="s">
        <v>48</v>
      </c>
      <c r="C103" s="26"/>
      <c r="D103" s="24"/>
      <c r="E103" s="26"/>
      <c r="F103" s="24"/>
      <c r="G103" s="26"/>
      <c r="H103" s="27"/>
      <c r="I103" s="4"/>
      <c r="J103" s="19"/>
    </row>
    <row r="104" spans="2:10" ht="14.25" hidden="1" customHeight="1" x14ac:dyDescent="0.25">
      <c r="B104" s="19"/>
      <c r="C104" s="24"/>
      <c r="D104" s="24"/>
      <c r="E104" s="24"/>
      <c r="F104" s="24"/>
      <c r="G104" s="24"/>
      <c r="H104" s="13"/>
      <c r="I104" s="4"/>
      <c r="J104" s="19"/>
    </row>
    <row r="105" spans="2:10" ht="14.25" hidden="1" customHeight="1" x14ac:dyDescent="0.25">
      <c r="B105" s="24" t="s">
        <v>50</v>
      </c>
      <c r="C105" s="26"/>
      <c r="D105" s="24"/>
      <c r="E105" s="26"/>
      <c r="F105" s="24"/>
      <c r="G105" s="26"/>
      <c r="H105" s="13"/>
      <c r="I105" s="4"/>
      <c r="J105" s="19"/>
    </row>
    <row r="106" spans="2:10" ht="14.25" hidden="1" customHeight="1" x14ac:dyDescent="0.25">
      <c r="B106" s="19"/>
      <c r="C106" s="30"/>
      <c r="D106" s="30"/>
      <c r="E106" s="30"/>
      <c r="F106" s="30"/>
      <c r="G106" s="30"/>
      <c r="H106" s="13"/>
      <c r="I106" s="4"/>
      <c r="J106" s="19"/>
    </row>
    <row r="107" spans="2:10" ht="30.75" hidden="1" customHeight="1" x14ac:dyDescent="0.25">
      <c r="B107" s="321" t="s">
        <v>51</v>
      </c>
      <c r="C107" s="304"/>
      <c r="D107" s="304"/>
      <c r="E107" s="304"/>
      <c r="F107" s="304"/>
      <c r="G107" s="305"/>
      <c r="H107" s="13"/>
      <c r="I107" s="322" t="s">
        <v>52</v>
      </c>
      <c r="J107" s="323"/>
    </row>
    <row r="108" spans="2:10" ht="14.25" hidden="1" customHeight="1" x14ac:dyDescent="0.25">
      <c r="B108" s="324" t="str">
        <f>IF(OR(C97="",C99="",F99="",C101=""),"",CONCATENATE($E$2," ",C97," ",$E$3," *",C99," *",F99,", ",$E$4," ",$C101))</f>
        <v/>
      </c>
      <c r="C108" s="309"/>
      <c r="D108" s="309"/>
      <c r="E108" s="309"/>
      <c r="F108" s="309"/>
      <c r="G108" s="309"/>
      <c r="H108" s="13"/>
      <c r="I108" s="31" t="s">
        <v>54</v>
      </c>
      <c r="J108" s="32" t="s">
        <v>55</v>
      </c>
    </row>
    <row r="109" spans="2:10" ht="14.25" hidden="1" customHeight="1" x14ac:dyDescent="0.25">
      <c r="B109" s="19"/>
      <c r="C109" s="4"/>
      <c r="D109" s="4"/>
      <c r="E109" s="4"/>
      <c r="F109" s="4"/>
      <c r="G109" s="4"/>
      <c r="H109" s="13"/>
      <c r="I109" s="35"/>
      <c r="J109" s="36"/>
    </row>
    <row r="110" spans="2:10" ht="14.25" hidden="1" customHeight="1" x14ac:dyDescent="0.25">
      <c r="B110" s="19"/>
      <c r="C110" s="4"/>
      <c r="D110" s="4"/>
      <c r="E110" s="4"/>
      <c r="F110" s="4"/>
      <c r="G110" s="4"/>
      <c r="H110" s="13"/>
      <c r="I110" s="4"/>
      <c r="J110" s="19"/>
    </row>
    <row r="111" spans="2:10" ht="14.25" hidden="1" customHeight="1" x14ac:dyDescent="0.25">
      <c r="B111" s="311" t="s">
        <v>69</v>
      </c>
      <c r="C111" s="304"/>
      <c r="D111" s="304"/>
      <c r="E111" s="304"/>
      <c r="F111" s="304"/>
      <c r="G111" s="305"/>
      <c r="H111" s="13"/>
      <c r="I111" s="4"/>
      <c r="J111" s="19"/>
    </row>
    <row r="112" spans="2:10" ht="14.25" hidden="1" customHeight="1" x14ac:dyDescent="0.25">
      <c r="B112" s="308" t="s">
        <v>36</v>
      </c>
      <c r="C112" s="309"/>
      <c r="D112" s="309"/>
      <c r="E112" s="309"/>
      <c r="F112" s="309"/>
      <c r="G112" s="309"/>
      <c r="H112" s="13"/>
      <c r="I112" s="4"/>
      <c r="J112" s="19"/>
    </row>
    <row r="113" spans="2:10" ht="14.25" hidden="1" customHeight="1" x14ac:dyDescent="0.25">
      <c r="B113" s="19"/>
      <c r="C113" s="20" t="s">
        <v>37</v>
      </c>
      <c r="D113" s="4"/>
      <c r="E113" s="4"/>
      <c r="F113" s="4"/>
      <c r="G113" s="4"/>
      <c r="H113" s="13"/>
      <c r="I113" s="4"/>
      <c r="J113" s="19"/>
    </row>
    <row r="114" spans="2:10" ht="14.25" hidden="1" customHeight="1" x14ac:dyDescent="0.25">
      <c r="B114" s="21" t="s">
        <v>38</v>
      </c>
      <c r="C114" s="313"/>
      <c r="D114" s="314"/>
      <c r="E114" s="314"/>
      <c r="F114" s="314"/>
      <c r="G114" s="315"/>
      <c r="H114" s="13" t="s">
        <v>40</v>
      </c>
      <c r="I114" s="4"/>
      <c r="J114" s="19"/>
    </row>
    <row r="115" spans="2:10" ht="14.25" hidden="1" customHeight="1" x14ac:dyDescent="0.25">
      <c r="B115" s="19"/>
      <c r="C115" s="19"/>
      <c r="D115" s="19"/>
      <c r="E115" s="19"/>
      <c r="F115" s="19"/>
      <c r="G115" s="22" t="s">
        <v>41</v>
      </c>
      <c r="H115" s="13"/>
      <c r="I115" s="4"/>
      <c r="J115" s="19"/>
    </row>
    <row r="116" spans="2:10" ht="14.25" hidden="1" customHeight="1" x14ac:dyDescent="0.25">
      <c r="B116" s="21" t="s">
        <v>42</v>
      </c>
      <c r="C116" s="313"/>
      <c r="D116" s="315"/>
      <c r="E116" s="19"/>
      <c r="F116" s="317"/>
      <c r="G116" s="315"/>
      <c r="H116" s="13" t="s">
        <v>44</v>
      </c>
      <c r="I116" s="4"/>
      <c r="J116" s="19"/>
    </row>
    <row r="117" spans="2:10" ht="14.25" hidden="1" customHeight="1" x14ac:dyDescent="0.25">
      <c r="B117" s="19"/>
      <c r="C117" s="19"/>
      <c r="D117" s="19"/>
      <c r="E117" s="19"/>
      <c r="F117" s="19"/>
      <c r="G117" s="19"/>
      <c r="H117" s="13"/>
      <c r="I117" s="4"/>
      <c r="J117" s="19"/>
    </row>
    <row r="118" spans="2:10" ht="14.25" hidden="1" customHeight="1" x14ac:dyDescent="0.25">
      <c r="B118" s="21" t="s">
        <v>45</v>
      </c>
      <c r="C118" s="326"/>
      <c r="D118" s="314"/>
      <c r="E118" s="314"/>
      <c r="F118" s="314"/>
      <c r="G118" s="315"/>
      <c r="H118" s="13" t="s">
        <v>47</v>
      </c>
      <c r="I118" s="4"/>
      <c r="J118" s="19"/>
    </row>
    <row r="119" spans="2:10" ht="14.25" hidden="1" customHeight="1" x14ac:dyDescent="0.25">
      <c r="B119" s="21"/>
      <c r="C119" s="327"/>
      <c r="D119" s="309"/>
      <c r="E119" s="309"/>
      <c r="F119" s="309"/>
      <c r="G119" s="309"/>
      <c r="H119" s="13"/>
      <c r="I119" s="4"/>
      <c r="J119" s="19"/>
    </row>
    <row r="120" spans="2:10" ht="14.25" hidden="1" customHeight="1" x14ac:dyDescent="0.25">
      <c r="B120" s="24" t="s">
        <v>48</v>
      </c>
      <c r="C120" s="26"/>
      <c r="D120" s="24"/>
      <c r="E120" s="26"/>
      <c r="F120" s="24"/>
      <c r="G120" s="26"/>
      <c r="H120" s="27"/>
      <c r="I120" s="4"/>
      <c r="J120" s="19"/>
    </row>
    <row r="121" spans="2:10" ht="14.25" hidden="1" customHeight="1" x14ac:dyDescent="0.25">
      <c r="B121" s="19"/>
      <c r="C121" s="24"/>
      <c r="D121" s="24"/>
      <c r="E121" s="24"/>
      <c r="F121" s="24"/>
      <c r="G121" s="24"/>
      <c r="H121" s="13"/>
      <c r="I121" s="4"/>
      <c r="J121" s="19"/>
    </row>
    <row r="122" spans="2:10" ht="14.25" hidden="1" customHeight="1" x14ac:dyDescent="0.25">
      <c r="B122" s="24" t="s">
        <v>50</v>
      </c>
      <c r="C122" s="26"/>
      <c r="D122" s="24"/>
      <c r="E122" s="26"/>
      <c r="F122" s="24"/>
      <c r="G122" s="26"/>
      <c r="H122" s="13"/>
      <c r="I122" s="4"/>
      <c r="J122" s="19"/>
    </row>
    <row r="123" spans="2:10" ht="14.25" hidden="1" customHeight="1" x14ac:dyDescent="0.25">
      <c r="B123" s="19"/>
      <c r="C123" s="30"/>
      <c r="D123" s="30"/>
      <c r="E123" s="30"/>
      <c r="F123" s="30"/>
      <c r="G123" s="30"/>
      <c r="H123" s="13"/>
      <c r="I123" s="4"/>
      <c r="J123" s="19"/>
    </row>
    <row r="124" spans="2:10" ht="24.75" hidden="1" customHeight="1" x14ac:dyDescent="0.25">
      <c r="B124" s="321" t="s">
        <v>51</v>
      </c>
      <c r="C124" s="304"/>
      <c r="D124" s="304"/>
      <c r="E124" s="304"/>
      <c r="F124" s="304"/>
      <c r="G124" s="305"/>
      <c r="H124" s="13"/>
      <c r="I124" s="329" t="s">
        <v>52</v>
      </c>
      <c r="J124" s="323"/>
    </row>
    <row r="125" spans="2:10" ht="14.25" hidden="1" customHeight="1" x14ac:dyDescent="0.25">
      <c r="B125" s="324" t="str">
        <f>IF(OR(C114="",C116="",F116="",C118=""),"",CONCATENATE($E$2," ",C114," ",$E$3," *",C116," *",F116,", ",$E$4," ",$C118))</f>
        <v/>
      </c>
      <c r="C125" s="309"/>
      <c r="D125" s="309"/>
      <c r="E125" s="309"/>
      <c r="F125" s="309"/>
      <c r="G125" s="309"/>
      <c r="H125" s="13"/>
      <c r="I125" s="31" t="s">
        <v>54</v>
      </c>
      <c r="J125" s="32" t="s">
        <v>55</v>
      </c>
    </row>
    <row r="126" spans="2:10" ht="14.25" hidden="1" customHeight="1" x14ac:dyDescent="0.25">
      <c r="B126" s="19"/>
      <c r="C126" s="4"/>
      <c r="D126" s="4"/>
      <c r="E126" s="4"/>
      <c r="F126" s="4"/>
      <c r="G126" s="4"/>
      <c r="H126" s="13"/>
      <c r="I126" s="35"/>
      <c r="J126" s="36"/>
    </row>
    <row r="127" spans="2:10" ht="14.25" hidden="1" customHeight="1" x14ac:dyDescent="0.25">
      <c r="B127" s="19"/>
      <c r="C127" s="4"/>
      <c r="D127" s="4"/>
      <c r="E127" s="4"/>
      <c r="F127" s="4"/>
      <c r="G127" s="4"/>
      <c r="H127" s="13"/>
      <c r="I127" s="4"/>
      <c r="J127" s="19"/>
    </row>
    <row r="128" spans="2:10" ht="14.25" hidden="1" customHeight="1" x14ac:dyDescent="0.25">
      <c r="B128" s="311" t="s">
        <v>70</v>
      </c>
      <c r="C128" s="304"/>
      <c r="D128" s="304"/>
      <c r="E128" s="304"/>
      <c r="F128" s="304"/>
      <c r="G128" s="305"/>
      <c r="H128" s="13"/>
      <c r="I128" s="4"/>
      <c r="J128" s="19"/>
    </row>
    <row r="129" spans="2:10" ht="14.25" hidden="1" customHeight="1" x14ac:dyDescent="0.25">
      <c r="B129" s="308" t="s">
        <v>36</v>
      </c>
      <c r="C129" s="309"/>
      <c r="D129" s="309"/>
      <c r="E129" s="309"/>
      <c r="F129" s="309"/>
      <c r="G129" s="309"/>
      <c r="H129" s="13"/>
      <c r="I129" s="4"/>
      <c r="J129" s="19"/>
    </row>
    <row r="130" spans="2:10" ht="14.25" hidden="1" customHeight="1" x14ac:dyDescent="0.25">
      <c r="B130" s="19"/>
      <c r="C130" s="20" t="s">
        <v>37</v>
      </c>
      <c r="D130" s="4"/>
      <c r="E130" s="4"/>
      <c r="F130" s="4"/>
      <c r="G130" s="4"/>
      <c r="H130" s="13"/>
      <c r="I130" s="4"/>
      <c r="J130" s="19"/>
    </row>
    <row r="131" spans="2:10" ht="14.25" hidden="1" customHeight="1" x14ac:dyDescent="0.25">
      <c r="B131" s="21" t="s">
        <v>38</v>
      </c>
      <c r="C131" s="313"/>
      <c r="D131" s="314"/>
      <c r="E131" s="314"/>
      <c r="F131" s="314"/>
      <c r="G131" s="315"/>
      <c r="H131" s="13" t="s">
        <v>40</v>
      </c>
      <c r="I131" s="4"/>
      <c r="J131" s="19"/>
    </row>
    <row r="132" spans="2:10" ht="14.25" hidden="1" customHeight="1" x14ac:dyDescent="0.25">
      <c r="B132" s="19"/>
      <c r="C132" s="19"/>
      <c r="D132" s="19"/>
      <c r="E132" s="19"/>
      <c r="F132" s="19"/>
      <c r="G132" s="22" t="s">
        <v>41</v>
      </c>
      <c r="H132" s="13"/>
      <c r="I132" s="4"/>
      <c r="J132" s="19"/>
    </row>
    <row r="133" spans="2:10" ht="14.25" hidden="1" customHeight="1" x14ac:dyDescent="0.25">
      <c r="B133" s="21" t="s">
        <v>42</v>
      </c>
      <c r="C133" s="313"/>
      <c r="D133" s="315"/>
      <c r="E133" s="24"/>
      <c r="F133" s="313"/>
      <c r="G133" s="315"/>
      <c r="H133" s="13" t="s">
        <v>44</v>
      </c>
      <c r="I133" s="4"/>
      <c r="J133" s="19"/>
    </row>
    <row r="134" spans="2:10" ht="14.25" hidden="1" customHeight="1" x14ac:dyDescent="0.25">
      <c r="B134" s="19"/>
      <c r="C134" s="19"/>
      <c r="D134" s="19"/>
      <c r="E134" s="19"/>
      <c r="F134" s="19"/>
      <c r="G134" s="19"/>
      <c r="H134" s="13"/>
      <c r="I134" s="4"/>
      <c r="J134" s="19"/>
    </row>
    <row r="135" spans="2:10" ht="14.25" hidden="1" customHeight="1" x14ac:dyDescent="0.25">
      <c r="B135" s="21" t="s">
        <v>45</v>
      </c>
      <c r="C135" s="326"/>
      <c r="D135" s="314"/>
      <c r="E135" s="314"/>
      <c r="F135" s="314"/>
      <c r="G135" s="315"/>
      <c r="H135" s="13" t="s">
        <v>47</v>
      </c>
      <c r="I135" s="4"/>
      <c r="J135" s="19"/>
    </row>
    <row r="136" spans="2:10" ht="14.25" hidden="1" customHeight="1" x14ac:dyDescent="0.25">
      <c r="B136" s="21"/>
      <c r="C136" s="319"/>
      <c r="D136" s="320"/>
      <c r="E136" s="320"/>
      <c r="F136" s="320"/>
      <c r="G136" s="320"/>
      <c r="H136" s="13"/>
      <c r="I136" s="4"/>
      <c r="J136" s="19"/>
    </row>
    <row r="137" spans="2:10" ht="14.25" hidden="1" customHeight="1" x14ac:dyDescent="0.25">
      <c r="B137" s="24" t="s">
        <v>48</v>
      </c>
      <c r="C137" s="26"/>
      <c r="D137" s="19"/>
      <c r="E137" s="26"/>
      <c r="F137" s="19"/>
      <c r="G137" s="26"/>
      <c r="H137" s="27"/>
      <c r="I137" s="4"/>
      <c r="J137" s="19"/>
    </row>
    <row r="138" spans="2:10" ht="14.25" hidden="1" customHeight="1" x14ac:dyDescent="0.25">
      <c r="B138" s="19"/>
      <c r="C138" s="19"/>
      <c r="D138" s="19"/>
      <c r="E138" s="19"/>
      <c r="F138" s="19"/>
      <c r="G138" s="19"/>
      <c r="H138" s="13"/>
      <c r="I138" s="4"/>
      <c r="J138" s="19"/>
    </row>
    <row r="139" spans="2:10" ht="14.25" hidden="1" customHeight="1" x14ac:dyDescent="0.25">
      <c r="B139" s="24" t="s">
        <v>50</v>
      </c>
      <c r="C139" s="26"/>
      <c r="D139" s="24"/>
      <c r="E139" s="26"/>
      <c r="F139" s="24"/>
      <c r="G139" s="26"/>
      <c r="H139" s="13"/>
      <c r="I139" s="4"/>
      <c r="J139" s="19"/>
    </row>
    <row r="140" spans="2:10" ht="14.25" hidden="1" customHeight="1" x14ac:dyDescent="0.25">
      <c r="B140" s="19"/>
      <c r="C140" s="30"/>
      <c r="D140" s="30"/>
      <c r="E140" s="30"/>
      <c r="F140" s="30"/>
      <c r="G140" s="30"/>
      <c r="H140" s="13"/>
      <c r="I140" s="4"/>
      <c r="J140" s="19"/>
    </row>
    <row r="141" spans="2:10" ht="24" hidden="1" customHeight="1" x14ac:dyDescent="0.25">
      <c r="B141" s="321" t="s">
        <v>51</v>
      </c>
      <c r="C141" s="304"/>
      <c r="D141" s="304"/>
      <c r="E141" s="304"/>
      <c r="F141" s="304"/>
      <c r="G141" s="305"/>
      <c r="H141" s="13"/>
      <c r="I141" s="322" t="s">
        <v>52</v>
      </c>
      <c r="J141" s="323"/>
    </row>
    <row r="142" spans="2:10" ht="14.25" hidden="1" customHeight="1" x14ac:dyDescent="0.25">
      <c r="B142" s="324" t="str">
        <f>IF(OR(C131="",C133="",F133="",C135=""),"",CONCATENATE($E$2," ",C131," ",$E$3," *",C133," *",F133,", ",$E$4," ",$C135))</f>
        <v/>
      </c>
      <c r="C142" s="309"/>
      <c r="D142" s="309"/>
      <c r="E142" s="309"/>
      <c r="F142" s="309"/>
      <c r="G142" s="309"/>
      <c r="H142" s="13"/>
      <c r="I142" s="31" t="s">
        <v>54</v>
      </c>
      <c r="J142" s="32" t="s">
        <v>55</v>
      </c>
    </row>
    <row r="143" spans="2:10" hidden="1" x14ac:dyDescent="0.25">
      <c r="I143" s="38"/>
      <c r="J143" s="38"/>
    </row>
    <row r="144" spans="2:10" hidden="1" x14ac:dyDescent="0.25"/>
    <row r="145" spans="2:10" ht="14.25" hidden="1" customHeight="1" x14ac:dyDescent="0.25">
      <c r="B145" s="311" t="s">
        <v>71</v>
      </c>
      <c r="C145" s="304"/>
      <c r="D145" s="304"/>
      <c r="E145" s="304"/>
      <c r="F145" s="304"/>
      <c r="G145" s="305"/>
      <c r="H145" s="13"/>
      <c r="I145" s="4"/>
      <c r="J145" s="19"/>
    </row>
    <row r="146" spans="2:10" ht="14.25" hidden="1" customHeight="1" x14ac:dyDescent="0.25">
      <c r="B146" s="308" t="s">
        <v>36</v>
      </c>
      <c r="C146" s="309"/>
      <c r="D146" s="309"/>
      <c r="E146" s="309"/>
      <c r="F146" s="309"/>
      <c r="G146" s="309"/>
      <c r="H146" s="13"/>
      <c r="I146" s="4"/>
      <c r="J146" s="19"/>
    </row>
    <row r="147" spans="2:10" ht="14.25" hidden="1" customHeight="1" x14ac:dyDescent="0.25">
      <c r="B147" s="19"/>
      <c r="C147" s="20" t="s">
        <v>37</v>
      </c>
      <c r="D147" s="4"/>
      <c r="E147" s="4"/>
      <c r="F147" s="4"/>
      <c r="G147" s="4"/>
      <c r="H147" s="13"/>
      <c r="I147" s="4"/>
      <c r="J147" s="19"/>
    </row>
    <row r="148" spans="2:10" ht="14.25" hidden="1" customHeight="1" x14ac:dyDescent="0.25">
      <c r="B148" s="21" t="s">
        <v>38</v>
      </c>
      <c r="C148" s="313"/>
      <c r="D148" s="314"/>
      <c r="E148" s="314"/>
      <c r="F148" s="314"/>
      <c r="G148" s="315"/>
      <c r="H148" s="13" t="s">
        <v>40</v>
      </c>
      <c r="I148" s="4"/>
      <c r="J148" s="19"/>
    </row>
    <row r="149" spans="2:10" ht="14.25" hidden="1" customHeight="1" x14ac:dyDescent="0.25">
      <c r="B149" s="19"/>
      <c r="C149" s="19"/>
      <c r="D149" s="19"/>
      <c r="E149" s="19"/>
      <c r="F149" s="19"/>
      <c r="G149" s="22" t="s">
        <v>41</v>
      </c>
      <c r="H149" s="13"/>
      <c r="I149" s="4"/>
      <c r="J149" s="19"/>
    </row>
    <row r="150" spans="2:10" ht="14.25" hidden="1" customHeight="1" x14ac:dyDescent="0.25">
      <c r="B150" s="21" t="s">
        <v>42</v>
      </c>
      <c r="C150" s="313"/>
      <c r="D150" s="315"/>
      <c r="E150" s="19"/>
      <c r="F150" s="317"/>
      <c r="G150" s="315"/>
      <c r="H150" s="13" t="s">
        <v>44</v>
      </c>
      <c r="I150" s="4"/>
      <c r="J150" s="19"/>
    </row>
    <row r="151" spans="2:10" ht="14.25" hidden="1" customHeight="1" x14ac:dyDescent="0.25">
      <c r="B151" s="19"/>
      <c r="C151" s="19"/>
      <c r="D151" s="19"/>
      <c r="E151" s="19"/>
      <c r="F151" s="19"/>
      <c r="G151" s="19"/>
      <c r="H151" s="13"/>
      <c r="I151" s="4"/>
      <c r="J151" s="19"/>
    </row>
    <row r="152" spans="2:10" ht="49.5" hidden="1" customHeight="1" x14ac:dyDescent="0.25">
      <c r="B152" s="21" t="s">
        <v>45</v>
      </c>
      <c r="C152" s="326"/>
      <c r="D152" s="314"/>
      <c r="E152" s="314"/>
      <c r="F152" s="314"/>
      <c r="G152" s="315"/>
      <c r="H152" s="13" t="s">
        <v>47</v>
      </c>
      <c r="I152" s="4"/>
      <c r="J152" s="19"/>
    </row>
    <row r="153" spans="2:10" ht="14.25" hidden="1" customHeight="1" x14ac:dyDescent="0.25">
      <c r="B153" s="21"/>
      <c r="C153" s="327"/>
      <c r="D153" s="309"/>
      <c r="E153" s="309"/>
      <c r="F153" s="309"/>
      <c r="G153" s="309"/>
      <c r="H153" s="13"/>
      <c r="I153" s="4"/>
      <c r="J153" s="19"/>
    </row>
    <row r="154" spans="2:10" ht="14.25" hidden="1" customHeight="1" x14ac:dyDescent="0.25">
      <c r="B154" s="24" t="s">
        <v>48</v>
      </c>
      <c r="C154" s="26"/>
      <c r="D154" s="24"/>
      <c r="E154" s="26"/>
      <c r="F154" s="24"/>
      <c r="G154" s="26"/>
      <c r="H154" s="27"/>
      <c r="I154" s="4"/>
      <c r="J154" s="19"/>
    </row>
    <row r="155" spans="2:10" ht="14.25" hidden="1" customHeight="1" x14ac:dyDescent="0.25">
      <c r="B155" s="19"/>
      <c r="C155" s="24"/>
      <c r="D155" s="24"/>
      <c r="E155" s="24"/>
      <c r="F155" s="24"/>
      <c r="G155" s="24"/>
      <c r="H155" s="13"/>
      <c r="I155" s="4"/>
      <c r="J155" s="19"/>
    </row>
    <row r="156" spans="2:10" ht="14.25" hidden="1" customHeight="1" x14ac:dyDescent="0.25">
      <c r="B156" s="24" t="s">
        <v>50</v>
      </c>
      <c r="C156" s="26"/>
      <c r="D156" s="24"/>
      <c r="E156" s="26"/>
      <c r="F156" s="24"/>
      <c r="G156" s="26"/>
      <c r="H156" s="13"/>
      <c r="I156" s="4"/>
      <c r="J156" s="19"/>
    </row>
    <row r="157" spans="2:10" ht="14.25" hidden="1" customHeight="1" x14ac:dyDescent="0.25">
      <c r="B157" s="19"/>
      <c r="C157" s="30"/>
      <c r="D157" s="30"/>
      <c r="E157" s="30"/>
      <c r="F157" s="30"/>
      <c r="G157" s="30"/>
      <c r="H157" s="13"/>
      <c r="I157" s="4"/>
      <c r="J157" s="19"/>
    </row>
    <row r="158" spans="2:10" ht="29.25" hidden="1" customHeight="1" x14ac:dyDescent="0.25">
      <c r="B158" s="321" t="s">
        <v>51</v>
      </c>
      <c r="C158" s="304"/>
      <c r="D158" s="304"/>
      <c r="E158" s="304"/>
      <c r="F158" s="304"/>
      <c r="G158" s="305"/>
      <c r="H158" s="13"/>
      <c r="I158" s="322" t="s">
        <v>52</v>
      </c>
      <c r="J158" s="323"/>
    </row>
    <row r="159" spans="2:10" ht="14.25" hidden="1" customHeight="1" x14ac:dyDescent="0.25">
      <c r="B159" s="324" t="str">
        <f>IF(OR(C148="",C150="",F150="",C152=""),"",CONCATENATE($E$2," ",C148," ",$E$3," *",C150," *",F150,", ",$E$4," ",$C152))</f>
        <v/>
      </c>
      <c r="C159" s="309"/>
      <c r="D159" s="309"/>
      <c r="E159" s="309"/>
      <c r="F159" s="309"/>
      <c r="G159" s="309"/>
      <c r="H159" s="13"/>
      <c r="I159" s="31" t="s">
        <v>54</v>
      </c>
      <c r="J159" s="32" t="s">
        <v>55</v>
      </c>
    </row>
    <row r="160" spans="2:10" hidden="1" x14ac:dyDescent="0.25">
      <c r="I160" s="38"/>
      <c r="J160" s="38"/>
    </row>
    <row r="161" spans="2:10" hidden="1" x14ac:dyDescent="0.25"/>
    <row r="162" spans="2:10" ht="14.25" hidden="1" customHeight="1" x14ac:dyDescent="0.25">
      <c r="B162" s="311" t="s">
        <v>72</v>
      </c>
      <c r="C162" s="304"/>
      <c r="D162" s="304"/>
      <c r="E162" s="304"/>
      <c r="F162" s="304"/>
      <c r="G162" s="305"/>
      <c r="H162" s="13"/>
      <c r="I162" s="4"/>
      <c r="J162" s="19"/>
    </row>
    <row r="163" spans="2:10" ht="14.25" hidden="1" customHeight="1" x14ac:dyDescent="0.25">
      <c r="B163" s="308" t="s">
        <v>36</v>
      </c>
      <c r="C163" s="309"/>
      <c r="D163" s="309"/>
      <c r="E163" s="309"/>
      <c r="F163" s="309"/>
      <c r="G163" s="309"/>
      <c r="H163" s="13"/>
      <c r="I163" s="4"/>
      <c r="J163" s="19"/>
    </row>
    <row r="164" spans="2:10" ht="14.25" hidden="1" customHeight="1" x14ac:dyDescent="0.25">
      <c r="B164" s="19"/>
      <c r="C164" s="20" t="s">
        <v>37</v>
      </c>
      <c r="D164" s="4"/>
      <c r="E164" s="4"/>
      <c r="F164" s="4"/>
      <c r="G164" s="4"/>
      <c r="H164" s="13"/>
      <c r="I164" s="4"/>
      <c r="J164" s="19"/>
    </row>
    <row r="165" spans="2:10" ht="14.25" hidden="1" customHeight="1" x14ac:dyDescent="0.25">
      <c r="B165" s="21" t="s">
        <v>38</v>
      </c>
      <c r="C165" s="313"/>
      <c r="D165" s="314"/>
      <c r="E165" s="314"/>
      <c r="F165" s="314"/>
      <c r="G165" s="315"/>
      <c r="H165" s="13" t="s">
        <v>40</v>
      </c>
      <c r="I165" s="4"/>
      <c r="J165" s="19"/>
    </row>
    <row r="166" spans="2:10" ht="14.25" hidden="1" customHeight="1" x14ac:dyDescent="0.25">
      <c r="B166" s="19"/>
      <c r="C166" s="19"/>
      <c r="D166" s="19"/>
      <c r="E166" s="19"/>
      <c r="F166" s="19"/>
      <c r="G166" s="22" t="s">
        <v>41</v>
      </c>
      <c r="H166" s="13"/>
      <c r="I166" s="4"/>
      <c r="J166" s="19"/>
    </row>
    <row r="167" spans="2:10" ht="14.25" hidden="1" customHeight="1" x14ac:dyDescent="0.25">
      <c r="B167" s="21" t="s">
        <v>42</v>
      </c>
      <c r="C167" s="313"/>
      <c r="D167" s="315"/>
      <c r="E167" s="19"/>
      <c r="F167" s="317"/>
      <c r="G167" s="315"/>
      <c r="H167" s="13" t="s">
        <v>44</v>
      </c>
      <c r="I167" s="4"/>
      <c r="J167" s="19"/>
    </row>
    <row r="168" spans="2:10" ht="14.25" hidden="1" customHeight="1" x14ac:dyDescent="0.25">
      <c r="B168" s="19"/>
      <c r="C168" s="19"/>
      <c r="D168" s="19"/>
      <c r="E168" s="19"/>
      <c r="F168" s="19"/>
      <c r="G168" s="19"/>
      <c r="H168" s="13"/>
      <c r="I168" s="4"/>
      <c r="J168" s="19"/>
    </row>
    <row r="169" spans="2:10" ht="57.75" hidden="1" customHeight="1" x14ac:dyDescent="0.25">
      <c r="B169" s="21" t="s">
        <v>45</v>
      </c>
      <c r="C169" s="326"/>
      <c r="D169" s="314"/>
      <c r="E169" s="314"/>
      <c r="F169" s="314"/>
      <c r="G169" s="315"/>
      <c r="H169" s="13" t="s">
        <v>47</v>
      </c>
      <c r="I169" s="6"/>
      <c r="J169" s="39"/>
    </row>
    <row r="170" spans="2:10" ht="14.25" hidden="1" customHeight="1" x14ac:dyDescent="0.25">
      <c r="B170" s="21"/>
      <c r="C170" s="327"/>
      <c r="D170" s="309"/>
      <c r="E170" s="309"/>
      <c r="F170" s="309"/>
      <c r="G170" s="309"/>
      <c r="H170" s="13"/>
      <c r="I170" s="4"/>
      <c r="J170" s="19"/>
    </row>
    <row r="171" spans="2:10" ht="14.25" hidden="1" customHeight="1" x14ac:dyDescent="0.25">
      <c r="B171" s="24" t="s">
        <v>48</v>
      </c>
      <c r="C171" s="26"/>
      <c r="D171" s="24"/>
      <c r="E171" s="26"/>
      <c r="F171" s="24"/>
      <c r="G171" s="26"/>
      <c r="H171" s="27"/>
      <c r="I171" s="40"/>
      <c r="J171" s="19"/>
    </row>
    <row r="172" spans="2:10" ht="14.25" hidden="1" customHeight="1" x14ac:dyDescent="0.25">
      <c r="B172" s="19"/>
      <c r="C172" s="24"/>
      <c r="D172" s="24"/>
      <c r="E172" s="24"/>
      <c r="F172" s="24"/>
      <c r="G172" s="24"/>
      <c r="H172" s="13"/>
      <c r="I172" s="4"/>
      <c r="J172" s="19"/>
    </row>
    <row r="173" spans="2:10" ht="14.25" hidden="1" customHeight="1" x14ac:dyDescent="0.25">
      <c r="B173" s="24" t="s">
        <v>50</v>
      </c>
      <c r="C173" s="26"/>
      <c r="D173" s="24"/>
      <c r="E173" s="26"/>
      <c r="F173" s="24"/>
      <c r="G173" s="26"/>
      <c r="H173" s="13"/>
      <c r="I173" s="41"/>
      <c r="J173" s="19"/>
    </row>
    <row r="174" spans="2:10" ht="14.25" hidden="1" customHeight="1" x14ac:dyDescent="0.25">
      <c r="B174" s="19"/>
      <c r="C174" s="30"/>
      <c r="D174" s="30"/>
      <c r="E174" s="30"/>
      <c r="F174" s="30"/>
      <c r="G174" s="30"/>
      <c r="H174" s="13"/>
      <c r="I174" s="4"/>
      <c r="J174" s="19"/>
    </row>
    <row r="175" spans="2:10" ht="33.75" hidden="1" customHeight="1" x14ac:dyDescent="0.25">
      <c r="B175" s="321" t="s">
        <v>51</v>
      </c>
      <c r="C175" s="304"/>
      <c r="D175" s="304"/>
      <c r="E175" s="304"/>
      <c r="F175" s="304"/>
      <c r="G175" s="305"/>
      <c r="H175" s="13"/>
      <c r="I175" s="322" t="s">
        <v>52</v>
      </c>
      <c r="J175" s="323"/>
    </row>
    <row r="176" spans="2:10" ht="14.25" hidden="1" customHeight="1" x14ac:dyDescent="0.25">
      <c r="B176" s="324" t="str">
        <f>IF(OR(C165="",C167="",F167="",C169=""),"",CONCATENATE($E$2," ",C165," ",$E$3," *",C167," *",F167,", ",$E$4," ",$C169))</f>
        <v/>
      </c>
      <c r="C176" s="309"/>
      <c r="D176" s="309"/>
      <c r="E176" s="309"/>
      <c r="F176" s="309"/>
      <c r="G176" s="309"/>
      <c r="H176" s="13"/>
      <c r="I176" s="31" t="s">
        <v>54</v>
      </c>
      <c r="J176" s="32" t="s">
        <v>55</v>
      </c>
    </row>
    <row r="177" spans="2:10" hidden="1" x14ac:dyDescent="0.25">
      <c r="I177" s="38"/>
      <c r="J177" s="38"/>
    </row>
    <row r="178" spans="2:10" hidden="1" x14ac:dyDescent="0.25"/>
    <row r="179" spans="2:10" ht="14.25" hidden="1" customHeight="1" x14ac:dyDescent="0.25">
      <c r="B179" s="311" t="s">
        <v>73</v>
      </c>
      <c r="C179" s="304"/>
      <c r="D179" s="304"/>
      <c r="E179" s="304"/>
      <c r="F179" s="304"/>
      <c r="G179" s="305"/>
      <c r="H179" s="13"/>
      <c r="I179" s="4"/>
      <c r="J179" s="19"/>
    </row>
    <row r="180" spans="2:10" ht="14.25" hidden="1" customHeight="1" x14ac:dyDescent="0.25">
      <c r="B180" s="308" t="s">
        <v>36</v>
      </c>
      <c r="C180" s="309"/>
      <c r="D180" s="309"/>
      <c r="E180" s="309"/>
      <c r="F180" s="309"/>
      <c r="G180" s="309"/>
      <c r="H180" s="13"/>
      <c r="I180" s="4"/>
      <c r="J180" s="19"/>
    </row>
    <row r="181" spans="2:10" ht="14.25" hidden="1" customHeight="1" x14ac:dyDescent="0.25">
      <c r="B181" s="19"/>
      <c r="C181" s="20" t="s">
        <v>37</v>
      </c>
      <c r="D181" s="4"/>
      <c r="E181" s="4"/>
      <c r="F181" s="4"/>
      <c r="G181" s="4"/>
      <c r="H181" s="13"/>
      <c r="I181" s="4"/>
      <c r="J181" s="19"/>
    </row>
    <row r="182" spans="2:10" ht="14.25" hidden="1" customHeight="1" x14ac:dyDescent="0.25">
      <c r="B182" s="21" t="s">
        <v>38</v>
      </c>
      <c r="C182" s="313"/>
      <c r="D182" s="314"/>
      <c r="E182" s="314"/>
      <c r="F182" s="314"/>
      <c r="G182" s="315"/>
      <c r="H182" s="13" t="s">
        <v>40</v>
      </c>
      <c r="I182" s="4"/>
      <c r="J182" s="19"/>
    </row>
    <row r="183" spans="2:10" ht="14.25" hidden="1" customHeight="1" x14ac:dyDescent="0.25">
      <c r="B183" s="19"/>
      <c r="C183" s="19"/>
      <c r="D183" s="19"/>
      <c r="E183" s="19"/>
      <c r="F183" s="19"/>
      <c r="G183" s="22" t="s">
        <v>41</v>
      </c>
      <c r="H183" s="13"/>
      <c r="I183" s="4"/>
      <c r="J183" s="19"/>
    </row>
    <row r="184" spans="2:10" ht="14.25" hidden="1" customHeight="1" x14ac:dyDescent="0.25">
      <c r="B184" s="21" t="s">
        <v>42</v>
      </c>
      <c r="C184" s="317"/>
      <c r="D184" s="315"/>
      <c r="E184" s="19"/>
      <c r="F184" s="317"/>
      <c r="G184" s="315"/>
      <c r="H184" s="13" t="s">
        <v>44</v>
      </c>
      <c r="I184" s="4"/>
      <c r="J184" s="19"/>
    </row>
    <row r="185" spans="2:10" ht="14.25" hidden="1" customHeight="1" x14ac:dyDescent="0.25">
      <c r="B185" s="19"/>
      <c r="C185" s="19"/>
      <c r="D185" s="19"/>
      <c r="E185" s="19"/>
      <c r="F185" s="19"/>
      <c r="G185" s="19"/>
      <c r="H185" s="13"/>
      <c r="I185" s="4"/>
      <c r="J185" s="19"/>
    </row>
    <row r="186" spans="2:10" ht="14.25" hidden="1" customHeight="1" x14ac:dyDescent="0.25">
      <c r="B186" s="21" t="s">
        <v>45</v>
      </c>
      <c r="C186" s="328"/>
      <c r="D186" s="314"/>
      <c r="E186" s="314"/>
      <c r="F186" s="314"/>
      <c r="G186" s="315"/>
      <c r="H186" s="13" t="s">
        <v>47</v>
      </c>
      <c r="I186" s="4"/>
      <c r="J186" s="19"/>
    </row>
    <row r="187" spans="2:10" ht="14.25" hidden="1" customHeight="1" x14ac:dyDescent="0.25">
      <c r="B187" s="21"/>
      <c r="C187" s="327"/>
      <c r="D187" s="309"/>
      <c r="E187" s="309"/>
      <c r="F187" s="309"/>
      <c r="G187" s="309"/>
      <c r="H187" s="13"/>
      <c r="I187" s="4"/>
      <c r="J187" s="19"/>
    </row>
    <row r="188" spans="2:10" ht="14.25" hidden="1" customHeight="1" x14ac:dyDescent="0.25">
      <c r="B188" s="24" t="s">
        <v>48</v>
      </c>
      <c r="C188" s="26"/>
      <c r="D188" s="24"/>
      <c r="E188" s="26"/>
      <c r="F188" s="24"/>
      <c r="G188" s="26"/>
      <c r="H188" s="27"/>
      <c r="I188" s="4"/>
      <c r="J188" s="19"/>
    </row>
    <row r="189" spans="2:10" ht="14.25" hidden="1" customHeight="1" x14ac:dyDescent="0.25">
      <c r="B189" s="19"/>
      <c r="C189" s="24"/>
      <c r="D189" s="24"/>
      <c r="E189" s="24"/>
      <c r="F189" s="24"/>
      <c r="G189" s="24"/>
      <c r="H189" s="13"/>
      <c r="I189" s="4"/>
      <c r="J189" s="19"/>
    </row>
    <row r="190" spans="2:10" ht="14.25" hidden="1" customHeight="1" x14ac:dyDescent="0.25">
      <c r="B190" s="24" t="s">
        <v>50</v>
      </c>
      <c r="C190" s="26"/>
      <c r="D190" s="24"/>
      <c r="E190" s="26"/>
      <c r="F190" s="24"/>
      <c r="G190" s="26"/>
      <c r="H190" s="13"/>
      <c r="I190" s="4"/>
      <c r="J190" s="19"/>
    </row>
    <row r="191" spans="2:10" ht="14.25" hidden="1" customHeight="1" x14ac:dyDescent="0.25">
      <c r="B191" s="19"/>
      <c r="C191" s="30"/>
      <c r="D191" s="30"/>
      <c r="E191" s="30"/>
      <c r="F191" s="30"/>
      <c r="G191" s="30"/>
      <c r="H191" s="13"/>
      <c r="I191" s="4"/>
      <c r="J191" s="19"/>
    </row>
    <row r="192" spans="2:10" ht="35.25" hidden="1" customHeight="1" x14ac:dyDescent="0.25">
      <c r="B192" s="321" t="s">
        <v>51</v>
      </c>
      <c r="C192" s="304"/>
      <c r="D192" s="304"/>
      <c r="E192" s="304"/>
      <c r="F192" s="304"/>
      <c r="G192" s="305"/>
      <c r="H192" s="13"/>
      <c r="I192" s="322" t="s">
        <v>52</v>
      </c>
      <c r="J192" s="323"/>
    </row>
    <row r="193" spans="2:10" ht="14.25" hidden="1" customHeight="1" x14ac:dyDescent="0.25">
      <c r="B193" s="324" t="str">
        <f>IF(OR(C182="",C184="",F184="",C186=""),"",CONCATENATE($E$2," ",C182," ",$E$3," *",C184," *",F184,", ",$E$4," ",$C186))</f>
        <v/>
      </c>
      <c r="C193" s="309"/>
      <c r="D193" s="309"/>
      <c r="E193" s="309"/>
      <c r="F193" s="309"/>
      <c r="G193" s="309"/>
      <c r="H193" s="13"/>
      <c r="I193" s="31" t="s">
        <v>54</v>
      </c>
      <c r="J193" s="32" t="s">
        <v>55</v>
      </c>
    </row>
    <row r="194" spans="2:10" ht="14.25" hidden="1" customHeight="1" x14ac:dyDescent="0.25">
      <c r="B194" s="19"/>
      <c r="C194" s="4"/>
      <c r="D194" s="4"/>
      <c r="E194" s="4"/>
      <c r="F194" s="4"/>
      <c r="G194" s="4"/>
      <c r="H194" s="13"/>
      <c r="I194" s="35"/>
      <c r="J194" s="36"/>
    </row>
    <row r="195" spans="2:10" ht="14.25" hidden="1" customHeight="1" x14ac:dyDescent="0.25">
      <c r="B195" s="19"/>
      <c r="C195" s="4"/>
      <c r="D195" s="4"/>
      <c r="E195" s="4"/>
      <c r="F195" s="4"/>
      <c r="G195" s="4"/>
      <c r="H195" s="13"/>
      <c r="I195" s="4"/>
      <c r="J195" s="19"/>
    </row>
    <row r="196" spans="2:10" ht="14.25" hidden="1" customHeight="1" x14ac:dyDescent="0.25">
      <c r="B196" s="311" t="s">
        <v>74</v>
      </c>
      <c r="C196" s="304"/>
      <c r="D196" s="304"/>
      <c r="E196" s="304"/>
      <c r="F196" s="304"/>
      <c r="G196" s="305"/>
      <c r="H196" s="13"/>
      <c r="I196" s="4"/>
      <c r="J196" s="19"/>
    </row>
    <row r="197" spans="2:10" ht="14.25" hidden="1" customHeight="1" x14ac:dyDescent="0.25">
      <c r="B197" s="308" t="s">
        <v>36</v>
      </c>
      <c r="C197" s="309"/>
      <c r="D197" s="309"/>
      <c r="E197" s="309"/>
      <c r="F197" s="309"/>
      <c r="G197" s="309"/>
      <c r="H197" s="13"/>
      <c r="I197" s="4"/>
      <c r="J197" s="19"/>
    </row>
    <row r="198" spans="2:10" ht="14.25" hidden="1" customHeight="1" x14ac:dyDescent="0.25">
      <c r="B198" s="19"/>
      <c r="C198" s="20" t="s">
        <v>37</v>
      </c>
      <c r="D198" s="4"/>
      <c r="E198" s="4"/>
      <c r="F198" s="4"/>
      <c r="G198" s="4"/>
      <c r="H198" s="13"/>
      <c r="I198" s="4"/>
      <c r="J198" s="19"/>
    </row>
    <row r="199" spans="2:10" ht="14.25" hidden="1" customHeight="1" x14ac:dyDescent="0.25">
      <c r="B199" s="21" t="s">
        <v>38</v>
      </c>
      <c r="C199" s="313"/>
      <c r="D199" s="314"/>
      <c r="E199" s="314"/>
      <c r="F199" s="314"/>
      <c r="G199" s="315"/>
      <c r="H199" s="13" t="s">
        <v>40</v>
      </c>
      <c r="I199" s="4"/>
      <c r="J199" s="19"/>
    </row>
    <row r="200" spans="2:10" ht="14.25" hidden="1" customHeight="1" x14ac:dyDescent="0.25">
      <c r="B200" s="19"/>
      <c r="C200" s="19"/>
      <c r="D200" s="19"/>
      <c r="E200" s="19"/>
      <c r="F200" s="19"/>
      <c r="G200" s="22" t="s">
        <v>41</v>
      </c>
      <c r="H200" s="13"/>
      <c r="I200" s="4"/>
      <c r="J200" s="19"/>
    </row>
    <row r="201" spans="2:10" ht="14.25" hidden="1" customHeight="1" x14ac:dyDescent="0.25">
      <c r="B201" s="21" t="s">
        <v>42</v>
      </c>
      <c r="C201" s="317"/>
      <c r="D201" s="315"/>
      <c r="E201" s="19"/>
      <c r="F201" s="317"/>
      <c r="G201" s="315"/>
      <c r="H201" s="13" t="s">
        <v>44</v>
      </c>
      <c r="I201" s="4"/>
      <c r="J201" s="19"/>
    </row>
    <row r="202" spans="2:10" ht="14.25" hidden="1" customHeight="1" x14ac:dyDescent="0.25">
      <c r="B202" s="19"/>
      <c r="C202" s="19"/>
      <c r="D202" s="19"/>
      <c r="E202" s="19"/>
      <c r="F202" s="19"/>
      <c r="G202" s="19"/>
      <c r="H202" s="13"/>
      <c r="I202" s="4"/>
      <c r="J202" s="19"/>
    </row>
    <row r="203" spans="2:10" ht="54.75" hidden="1" customHeight="1" x14ac:dyDescent="0.25">
      <c r="B203" s="21" t="s">
        <v>45</v>
      </c>
      <c r="C203" s="328"/>
      <c r="D203" s="314"/>
      <c r="E203" s="314"/>
      <c r="F203" s="314"/>
      <c r="G203" s="315"/>
      <c r="H203" s="13" t="s">
        <v>47</v>
      </c>
      <c r="I203" s="4"/>
      <c r="J203" s="19"/>
    </row>
    <row r="204" spans="2:10" ht="14.25" hidden="1" customHeight="1" x14ac:dyDescent="0.25">
      <c r="B204" s="21"/>
      <c r="C204" s="327"/>
      <c r="D204" s="309"/>
      <c r="E204" s="309"/>
      <c r="F204" s="309"/>
      <c r="G204" s="309"/>
      <c r="H204" s="13"/>
      <c r="I204" s="4"/>
      <c r="J204" s="19"/>
    </row>
    <row r="205" spans="2:10" ht="26.25" hidden="1" customHeight="1" x14ac:dyDescent="0.25">
      <c r="B205" s="24" t="s">
        <v>48</v>
      </c>
      <c r="C205" s="26"/>
      <c r="D205" s="24"/>
      <c r="E205" s="26"/>
      <c r="F205" s="24"/>
      <c r="G205" s="26"/>
      <c r="H205" s="27"/>
      <c r="I205" s="4"/>
      <c r="J205" s="19"/>
    </row>
    <row r="206" spans="2:10" ht="14.25" hidden="1" customHeight="1" x14ac:dyDescent="0.25">
      <c r="B206" s="19"/>
      <c r="C206" s="24"/>
      <c r="D206" s="24"/>
      <c r="E206" s="24"/>
      <c r="F206" s="24"/>
      <c r="G206" s="24"/>
      <c r="H206" s="13"/>
      <c r="I206" s="4"/>
      <c r="J206" s="19"/>
    </row>
    <row r="207" spans="2:10" ht="24.75" hidden="1" customHeight="1" x14ac:dyDescent="0.25">
      <c r="B207" s="24" t="s">
        <v>50</v>
      </c>
      <c r="C207" s="26"/>
      <c r="D207" s="24"/>
      <c r="E207" s="26"/>
      <c r="F207" s="24"/>
      <c r="G207" s="26"/>
      <c r="H207" s="13"/>
      <c r="I207" s="4"/>
      <c r="J207" s="19"/>
    </row>
    <row r="208" spans="2:10" hidden="1" x14ac:dyDescent="0.25"/>
    <row r="209" spans="2:10" ht="28.5" hidden="1" customHeight="1" x14ac:dyDescent="0.25">
      <c r="B209" s="321" t="s">
        <v>51</v>
      </c>
      <c r="C209" s="304"/>
      <c r="D209" s="304"/>
      <c r="E209" s="304"/>
      <c r="F209" s="304"/>
      <c r="G209" s="305"/>
      <c r="H209" s="13"/>
      <c r="I209" s="322" t="s">
        <v>52</v>
      </c>
      <c r="J209" s="323"/>
    </row>
    <row r="210" spans="2:10" ht="14.25" hidden="1" customHeight="1" x14ac:dyDescent="0.25">
      <c r="B210" s="324" t="str">
        <f>IF(OR(C199="",C201="",F201="",C203=""),"",CONCATENATE($E$2," ",C199," ",$E$3," *",C201," *",F201,", ",$E$4," ",$C203))</f>
        <v/>
      </c>
      <c r="C210" s="309"/>
      <c r="D210" s="309"/>
      <c r="E210" s="309"/>
      <c r="F210" s="309"/>
      <c r="G210" s="309"/>
      <c r="H210" s="13"/>
      <c r="I210" s="31" t="s">
        <v>54</v>
      </c>
      <c r="J210" s="32" t="s">
        <v>55</v>
      </c>
    </row>
    <row r="211" spans="2:10" hidden="1" x14ac:dyDescent="0.25">
      <c r="I211" s="38"/>
      <c r="J211" s="38"/>
    </row>
    <row r="212" spans="2:10" hidden="1" x14ac:dyDescent="0.25"/>
    <row r="213" spans="2:10" hidden="1" x14ac:dyDescent="0.25"/>
    <row r="214" spans="2:10" hidden="1" x14ac:dyDescent="0.25"/>
    <row r="215" spans="2:10" hidden="1" x14ac:dyDescent="0.25"/>
    <row r="216" spans="2:10" hidden="1" x14ac:dyDescent="0.25"/>
  </sheetData>
  <mergeCells count="129">
    <mergeCell ref="B146:G146"/>
    <mergeCell ref="C148:G148"/>
    <mergeCell ref="C150:D150"/>
    <mergeCell ref="F150:G150"/>
    <mergeCell ref="C152:G152"/>
    <mergeCell ref="C153:G153"/>
    <mergeCell ref="B158:G158"/>
    <mergeCell ref="I158:J158"/>
    <mergeCell ref="C131:G131"/>
    <mergeCell ref="C133:D133"/>
    <mergeCell ref="F133:G133"/>
    <mergeCell ref="C135:G135"/>
    <mergeCell ref="C136:G136"/>
    <mergeCell ref="B141:G141"/>
    <mergeCell ref="I141:J141"/>
    <mergeCell ref="B142:G142"/>
    <mergeCell ref="B145:G145"/>
    <mergeCell ref="C116:D116"/>
    <mergeCell ref="F116:G116"/>
    <mergeCell ref="C118:G118"/>
    <mergeCell ref="C119:G119"/>
    <mergeCell ref="I124:J124"/>
    <mergeCell ref="B124:G124"/>
    <mergeCell ref="B125:G125"/>
    <mergeCell ref="B128:G128"/>
    <mergeCell ref="B129:G129"/>
    <mergeCell ref="F99:G99"/>
    <mergeCell ref="C101:G101"/>
    <mergeCell ref="C102:G102"/>
    <mergeCell ref="B107:G107"/>
    <mergeCell ref="I107:J107"/>
    <mergeCell ref="B108:G108"/>
    <mergeCell ref="B111:G111"/>
    <mergeCell ref="B112:G112"/>
    <mergeCell ref="C114:G114"/>
    <mergeCell ref="C186:G186"/>
    <mergeCell ref="C187:G187"/>
    <mergeCell ref="B192:G192"/>
    <mergeCell ref="I192:J192"/>
    <mergeCell ref="B193:G193"/>
    <mergeCell ref="B209:G209"/>
    <mergeCell ref="I209:J209"/>
    <mergeCell ref="B210:G210"/>
    <mergeCell ref="B196:G196"/>
    <mergeCell ref="B197:G197"/>
    <mergeCell ref="C199:G199"/>
    <mergeCell ref="C201:D201"/>
    <mergeCell ref="F201:G201"/>
    <mergeCell ref="C203:G203"/>
    <mergeCell ref="C204:G204"/>
    <mergeCell ref="C169:G169"/>
    <mergeCell ref="C170:G170"/>
    <mergeCell ref="B175:G175"/>
    <mergeCell ref="I175:J175"/>
    <mergeCell ref="B176:G176"/>
    <mergeCell ref="B179:G179"/>
    <mergeCell ref="B180:G180"/>
    <mergeCell ref="C182:G182"/>
    <mergeCell ref="C184:D184"/>
    <mergeCell ref="F184:G184"/>
    <mergeCell ref="I73:J73"/>
    <mergeCell ref="B74:G74"/>
    <mergeCell ref="B75:G75"/>
    <mergeCell ref="B77:G77"/>
    <mergeCell ref="B159:G159"/>
    <mergeCell ref="B162:G162"/>
    <mergeCell ref="B163:G163"/>
    <mergeCell ref="C165:G165"/>
    <mergeCell ref="C167:D167"/>
    <mergeCell ref="F167:G167"/>
    <mergeCell ref="B78:G78"/>
    <mergeCell ref="C80:G80"/>
    <mergeCell ref="C82:D82"/>
    <mergeCell ref="F82:G82"/>
    <mergeCell ref="C84:G84"/>
    <mergeCell ref="C85:G85"/>
    <mergeCell ref="I90:J90"/>
    <mergeCell ref="B90:G90"/>
    <mergeCell ref="B91:G91"/>
    <mergeCell ref="B92:G92"/>
    <mergeCell ref="B94:G94"/>
    <mergeCell ref="B95:G95"/>
    <mergeCell ref="C97:G97"/>
    <mergeCell ref="C99:D99"/>
    <mergeCell ref="B58:G58"/>
    <mergeCell ref="B60:G60"/>
    <mergeCell ref="B61:G61"/>
    <mergeCell ref="C63:G63"/>
    <mergeCell ref="C65:D65"/>
    <mergeCell ref="F65:G65"/>
    <mergeCell ref="C67:G67"/>
    <mergeCell ref="C68:G68"/>
    <mergeCell ref="B73:G73"/>
    <mergeCell ref="B44:G44"/>
    <mergeCell ref="C46:G46"/>
    <mergeCell ref="C48:D48"/>
    <mergeCell ref="F48:G48"/>
    <mergeCell ref="C50:G50"/>
    <mergeCell ref="C51:G51"/>
    <mergeCell ref="B56:G56"/>
    <mergeCell ref="I56:J56"/>
    <mergeCell ref="B57:G57"/>
    <mergeCell ref="C30:D30"/>
    <mergeCell ref="F30:G30"/>
    <mergeCell ref="C32:G32"/>
    <mergeCell ref="C33:G33"/>
    <mergeCell ref="B38:G38"/>
    <mergeCell ref="I38:J38"/>
    <mergeCell ref="B39:G39"/>
    <mergeCell ref="B40:G40"/>
    <mergeCell ref="B43:G43"/>
    <mergeCell ref="C14:G14"/>
    <mergeCell ref="C15:G15"/>
    <mergeCell ref="B20:G20"/>
    <mergeCell ref="I20:J20"/>
    <mergeCell ref="B21:G21"/>
    <mergeCell ref="B22:G22"/>
    <mergeCell ref="B25:G25"/>
    <mergeCell ref="B26:G26"/>
    <mergeCell ref="C28:G28"/>
    <mergeCell ref="B1:B4"/>
    <mergeCell ref="C1:F2"/>
    <mergeCell ref="C3:F4"/>
    <mergeCell ref="B6:G6"/>
    <mergeCell ref="B7:G7"/>
    <mergeCell ref="B8:G8"/>
    <mergeCell ref="C10:G10"/>
    <mergeCell ref="C12:D12"/>
    <mergeCell ref="F12:G12"/>
  </mergeCells>
  <dataValidations count="2">
    <dataValidation type="list" allowBlank="1" showErrorMessage="1" sqref="J58 J75 J92 J109 J126 J143 J160 J177 J194 J211">
      <formula1>$B$103:$B$106</formula1>
    </dataValidation>
    <dataValidation type="list" allowBlank="1" showErrorMessage="1" sqref="I58 I75 I92 I109 I126 I143 I160 I177 I194 I211">
      <formula1>$A$103:$A$107</formula1>
    </dataValidation>
  </dataValidations>
  <pageMargins left="1.0236220472440944" right="0.23622047244094491" top="0.74803149606299213" bottom="0.74803149606299213" header="0" footer="0"/>
  <pageSetup paperSize="5" scale="61" fitToHeight="0" orientation="landscape" r:id="rId1"/>
  <headerFooter>
    <oddFooter>&amp;CPágina &amp;P de &amp;RAprobación mediante el radicado  No. 20251700431443</oddFooter>
  </headerFooter>
  <drawing r:id="rId2"/>
  <extLst>
    <ext xmlns:x14="http://schemas.microsoft.com/office/spreadsheetml/2009/9/main" uri="{CCE6A557-97BC-4b89-ADB6-D9C93CAAB3DF}">
      <x14:dataValidations xmlns:xm="http://schemas.microsoft.com/office/excel/2006/main" count="3">
        <x14:dataValidation type="list" allowBlank="1" showErrorMessage="1">
          <x14:formula1>
            <xm:f>Listas!$B$100:$B$103</xm:f>
          </x14:formula1>
          <xm:sqref>J22 J40</xm:sqref>
        </x14:dataValidation>
        <x14:dataValidation type="list" allowBlank="1" showErrorMessage="1">
          <x14:formula1>
            <xm:f>Listas!$A$100:$A$104</xm:f>
          </x14:formula1>
          <xm:sqref>I22 I40</xm:sqref>
        </x14:dataValidation>
        <x14:dataValidation type="list" allowBlank="1" showErrorMessage="1">
          <x14:formula1>
            <xm:f>Listas!$A$2:$A$8</xm:f>
          </x14:formula1>
          <xm:sqref>C10 C28 C46 C63 C80 C97 C114 C131 C148 C165 C182 C199</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G190"/>
  <sheetViews>
    <sheetView topLeftCell="A5" zoomScale="70" zoomScaleNormal="70" workbookViewId="0">
      <selection activeCell="G7" sqref="G7"/>
    </sheetView>
  </sheetViews>
  <sheetFormatPr baseColWidth="10" defaultColWidth="14.42578125" defaultRowHeight="15" customHeight="1" x14ac:dyDescent="0.25"/>
  <cols>
    <col min="1" max="1" width="18" customWidth="1"/>
    <col min="2" max="2" width="22" customWidth="1"/>
    <col min="3" max="3" width="24.42578125" customWidth="1"/>
    <col min="4" max="6" width="9.140625" customWidth="1"/>
    <col min="7" max="7" width="23.42578125" customWidth="1"/>
    <col min="8" max="8" width="18" hidden="1" customWidth="1"/>
    <col min="9" max="9" width="55.5703125" customWidth="1"/>
    <col min="10" max="10" width="7.140625" customWidth="1"/>
    <col min="11" max="11" width="50.5703125" customWidth="1"/>
    <col min="12" max="12" width="27" customWidth="1"/>
    <col min="13" max="13" width="9.42578125" customWidth="1"/>
    <col min="14" max="14" width="12.7109375" customWidth="1"/>
    <col min="15" max="15" width="10.85546875" customWidth="1"/>
    <col min="16" max="16" width="14.140625" customWidth="1"/>
    <col min="17" max="17" width="7.28515625" customWidth="1"/>
    <col min="18" max="18" width="14.85546875" customWidth="1"/>
    <col min="19" max="19" width="6.42578125" customWidth="1"/>
    <col min="20" max="20" width="13.5703125" customWidth="1"/>
    <col min="21" max="21" width="6.42578125" customWidth="1"/>
    <col min="22" max="22" width="12.28515625" hidden="1" customWidth="1"/>
    <col min="23" max="23" width="19.28515625" customWidth="1"/>
    <col min="24" max="24" width="4.85546875" customWidth="1"/>
    <col min="25" max="25" width="17.42578125" customWidth="1"/>
    <col min="26" max="26" width="20.28515625" customWidth="1"/>
    <col min="27" max="27" width="20.140625" customWidth="1"/>
    <col min="28" max="28" width="23.42578125" customWidth="1"/>
    <col min="29" max="29" width="20.85546875" customWidth="1"/>
    <col min="30" max="30" width="26.5703125" customWidth="1"/>
    <col min="31" max="31" width="77.140625" customWidth="1"/>
    <col min="32" max="32" width="6.140625" customWidth="1"/>
    <col min="33" max="33" width="36.7109375" customWidth="1"/>
    <col min="34" max="34" width="4.28515625" customWidth="1"/>
    <col min="35" max="35" width="7.140625" customWidth="1"/>
    <col min="36" max="36" width="9.5703125" customWidth="1"/>
    <col min="37" max="37" width="7.140625" customWidth="1"/>
    <col min="38" max="38" width="9.5703125" customWidth="1"/>
    <col min="39" max="39" width="8.28515625" customWidth="1"/>
    <col min="40" max="40" width="14.140625" customWidth="1"/>
    <col min="41" max="41" width="12.28515625" customWidth="1"/>
    <col min="42" max="44" width="4.28515625" customWidth="1"/>
    <col min="45" max="45" width="16" customWidth="1"/>
    <col min="46" max="46" width="9" customWidth="1"/>
    <col min="47" max="47" width="11.28515625" customWidth="1"/>
    <col min="48" max="48" width="12.5703125" customWidth="1"/>
    <col min="49" max="49" width="8.7109375" customWidth="1"/>
    <col min="50" max="50" width="13.5703125" customWidth="1"/>
    <col min="51" max="51" width="18" customWidth="1"/>
    <col min="52" max="52" width="18.140625" customWidth="1"/>
    <col min="53" max="53" width="22.7109375" customWidth="1"/>
    <col min="54" max="54" width="35" customWidth="1"/>
    <col min="55" max="56" width="26.28515625" customWidth="1"/>
    <col min="57" max="57" width="22" customWidth="1"/>
    <col min="58" max="58" width="48.42578125" customWidth="1"/>
    <col min="59" max="59" width="1.28515625" hidden="1" customWidth="1"/>
    <col min="60" max="60" width="12.85546875" customWidth="1"/>
    <col min="61" max="61" width="11.42578125" customWidth="1"/>
  </cols>
  <sheetData>
    <row r="1" spans="1:58" ht="27.75" customHeight="1" x14ac:dyDescent="0.25">
      <c r="A1" s="352"/>
      <c r="B1" s="282"/>
      <c r="C1" s="283"/>
      <c r="D1" s="346" t="s">
        <v>0</v>
      </c>
      <c r="E1" s="282"/>
      <c r="F1" s="282"/>
      <c r="G1" s="282"/>
      <c r="H1" s="282"/>
      <c r="I1" s="282"/>
      <c r="J1" s="282"/>
      <c r="K1" s="282"/>
      <c r="L1" s="282"/>
      <c r="M1" s="282"/>
      <c r="N1" s="282"/>
      <c r="O1" s="282"/>
      <c r="P1" s="282"/>
      <c r="Q1" s="282"/>
      <c r="R1" s="282"/>
      <c r="S1" s="282"/>
      <c r="T1" s="282"/>
      <c r="U1" s="282"/>
      <c r="V1" s="282"/>
      <c r="W1" s="282"/>
      <c r="X1" s="282"/>
      <c r="Y1" s="282"/>
      <c r="Z1" s="282"/>
      <c r="AA1" s="282"/>
      <c r="AB1" s="282"/>
      <c r="AC1" s="282"/>
      <c r="AD1" s="282"/>
      <c r="AE1" s="282"/>
      <c r="AF1" s="282"/>
      <c r="AG1" s="282"/>
      <c r="AH1" s="282"/>
      <c r="AI1" s="282"/>
      <c r="AJ1" s="282"/>
      <c r="AK1" s="282"/>
      <c r="AL1" s="282"/>
      <c r="AM1" s="282"/>
      <c r="AN1" s="282"/>
      <c r="AO1" s="282"/>
      <c r="AP1" s="282"/>
      <c r="AQ1" s="282"/>
      <c r="AR1" s="282"/>
      <c r="AS1" s="282"/>
      <c r="AT1" s="282"/>
      <c r="AU1" s="282"/>
      <c r="AV1" s="282"/>
      <c r="AW1" s="282"/>
      <c r="AX1" s="282"/>
      <c r="AY1" s="282"/>
      <c r="AZ1" s="282"/>
      <c r="BA1" s="282"/>
      <c r="BB1" s="282"/>
      <c r="BC1" s="283"/>
      <c r="BD1" s="347" t="s">
        <v>1</v>
      </c>
      <c r="BE1" s="279"/>
      <c r="BF1" s="280"/>
    </row>
    <row r="2" spans="1:58" ht="29.25" customHeight="1" x14ac:dyDescent="0.25">
      <c r="A2" s="353"/>
      <c r="B2" s="309"/>
      <c r="C2" s="354"/>
      <c r="D2" s="295"/>
      <c r="E2" s="296"/>
      <c r="F2" s="296"/>
      <c r="G2" s="296"/>
      <c r="H2" s="296"/>
      <c r="I2" s="296"/>
      <c r="J2" s="296"/>
      <c r="K2" s="296"/>
      <c r="L2" s="296"/>
      <c r="M2" s="296"/>
      <c r="N2" s="296"/>
      <c r="O2" s="296"/>
      <c r="P2" s="296"/>
      <c r="Q2" s="296"/>
      <c r="R2" s="296"/>
      <c r="S2" s="296"/>
      <c r="T2" s="296"/>
      <c r="U2" s="296"/>
      <c r="V2" s="296"/>
      <c r="W2" s="296"/>
      <c r="X2" s="296"/>
      <c r="Y2" s="296"/>
      <c r="Z2" s="296"/>
      <c r="AA2" s="296"/>
      <c r="AB2" s="296"/>
      <c r="AC2" s="296"/>
      <c r="AD2" s="296"/>
      <c r="AE2" s="296"/>
      <c r="AF2" s="296"/>
      <c r="AG2" s="296"/>
      <c r="AH2" s="296"/>
      <c r="AI2" s="296"/>
      <c r="AJ2" s="296"/>
      <c r="AK2" s="296"/>
      <c r="AL2" s="296"/>
      <c r="AM2" s="296"/>
      <c r="AN2" s="296"/>
      <c r="AO2" s="296"/>
      <c r="AP2" s="296"/>
      <c r="AQ2" s="296"/>
      <c r="AR2" s="296"/>
      <c r="AS2" s="296"/>
      <c r="AT2" s="296"/>
      <c r="AU2" s="296"/>
      <c r="AV2" s="296"/>
      <c r="AW2" s="296"/>
      <c r="AX2" s="296"/>
      <c r="AY2" s="296"/>
      <c r="AZ2" s="296"/>
      <c r="BA2" s="296"/>
      <c r="BB2" s="296"/>
      <c r="BC2" s="297"/>
      <c r="BD2" s="348" t="str">
        <f>Contexto!G2</f>
        <v>Versión: 04</v>
      </c>
      <c r="BE2" s="279"/>
      <c r="BF2" s="280"/>
    </row>
    <row r="3" spans="1:58" ht="25.5" customHeight="1" x14ac:dyDescent="0.25">
      <c r="A3" s="353"/>
      <c r="B3" s="309"/>
      <c r="C3" s="354"/>
      <c r="D3" s="349" t="s">
        <v>3</v>
      </c>
      <c r="E3" s="282"/>
      <c r="F3" s="282"/>
      <c r="G3" s="282"/>
      <c r="H3" s="282"/>
      <c r="I3" s="282"/>
      <c r="J3" s="282"/>
      <c r="K3" s="282"/>
      <c r="L3" s="282"/>
      <c r="M3" s="282"/>
      <c r="N3" s="282"/>
      <c r="O3" s="282"/>
      <c r="P3" s="282"/>
      <c r="Q3" s="282"/>
      <c r="R3" s="282"/>
      <c r="S3" s="282"/>
      <c r="T3" s="282"/>
      <c r="U3" s="282"/>
      <c r="V3" s="282"/>
      <c r="W3" s="282"/>
      <c r="X3" s="282"/>
      <c r="Y3" s="282"/>
      <c r="Z3" s="282"/>
      <c r="AA3" s="282"/>
      <c r="AB3" s="282"/>
      <c r="AC3" s="282"/>
      <c r="AD3" s="282"/>
      <c r="AE3" s="282"/>
      <c r="AF3" s="282"/>
      <c r="AG3" s="282"/>
      <c r="AH3" s="282"/>
      <c r="AI3" s="282"/>
      <c r="AJ3" s="282"/>
      <c r="AK3" s="282"/>
      <c r="AL3" s="282"/>
      <c r="AM3" s="282"/>
      <c r="AN3" s="282"/>
      <c r="AO3" s="282"/>
      <c r="AP3" s="282"/>
      <c r="AQ3" s="282"/>
      <c r="AR3" s="282"/>
      <c r="AS3" s="282"/>
      <c r="AT3" s="282"/>
      <c r="AU3" s="282"/>
      <c r="AV3" s="282"/>
      <c r="AW3" s="282"/>
      <c r="AX3" s="282"/>
      <c r="AY3" s="282"/>
      <c r="AZ3" s="282"/>
      <c r="BA3" s="282"/>
      <c r="BB3" s="282"/>
      <c r="BC3" s="283"/>
      <c r="BD3" s="348" t="str">
        <f>Contexto!G3</f>
        <v>Fecha: 15/08/2025</v>
      </c>
      <c r="BE3" s="279"/>
      <c r="BF3" s="280"/>
    </row>
    <row r="4" spans="1:58" ht="30" customHeight="1" x14ac:dyDescent="0.25">
      <c r="A4" s="295"/>
      <c r="B4" s="296"/>
      <c r="C4" s="297"/>
      <c r="D4" s="295"/>
      <c r="E4" s="296"/>
      <c r="F4" s="296"/>
      <c r="G4" s="296"/>
      <c r="H4" s="296"/>
      <c r="I4" s="296"/>
      <c r="J4" s="296"/>
      <c r="K4" s="296"/>
      <c r="L4" s="296"/>
      <c r="M4" s="296"/>
      <c r="N4" s="296"/>
      <c r="O4" s="296"/>
      <c r="P4" s="296"/>
      <c r="Q4" s="296"/>
      <c r="R4" s="296"/>
      <c r="S4" s="296"/>
      <c r="T4" s="296"/>
      <c r="U4" s="296"/>
      <c r="V4" s="296"/>
      <c r="W4" s="296"/>
      <c r="X4" s="296"/>
      <c r="Y4" s="296"/>
      <c r="Z4" s="296"/>
      <c r="AA4" s="296"/>
      <c r="AB4" s="296"/>
      <c r="AC4" s="296"/>
      <c r="AD4" s="296"/>
      <c r="AE4" s="296"/>
      <c r="AF4" s="296"/>
      <c r="AG4" s="296"/>
      <c r="AH4" s="296"/>
      <c r="AI4" s="296"/>
      <c r="AJ4" s="296"/>
      <c r="AK4" s="296"/>
      <c r="AL4" s="296"/>
      <c r="AM4" s="296"/>
      <c r="AN4" s="296"/>
      <c r="AO4" s="296"/>
      <c r="AP4" s="296"/>
      <c r="AQ4" s="296"/>
      <c r="AR4" s="296"/>
      <c r="AS4" s="296"/>
      <c r="AT4" s="296"/>
      <c r="AU4" s="296"/>
      <c r="AV4" s="296"/>
      <c r="AW4" s="296"/>
      <c r="AX4" s="296"/>
      <c r="AY4" s="296"/>
      <c r="AZ4" s="296"/>
      <c r="BA4" s="296"/>
      <c r="BB4" s="296"/>
      <c r="BC4" s="297"/>
      <c r="BD4" s="348" t="s">
        <v>75</v>
      </c>
      <c r="BE4" s="279"/>
      <c r="BF4" s="280"/>
    </row>
    <row r="5" spans="1:58" ht="14.25" customHeight="1" x14ac:dyDescent="0.25">
      <c r="A5" s="40"/>
      <c r="B5" s="40"/>
      <c r="C5" s="40"/>
      <c r="D5" s="40"/>
      <c r="E5" s="40"/>
      <c r="F5" s="40"/>
      <c r="G5" s="40"/>
      <c r="H5" s="40"/>
      <c r="I5" s="40"/>
      <c r="J5" s="40"/>
      <c r="K5" s="40"/>
      <c r="L5" s="40"/>
      <c r="M5" s="40"/>
      <c r="N5" s="42"/>
      <c r="O5" s="42"/>
      <c r="P5" s="40"/>
      <c r="Q5" s="40"/>
      <c r="R5" s="40"/>
      <c r="S5" s="40"/>
      <c r="T5" s="42"/>
      <c r="U5" s="42"/>
      <c r="V5" s="40"/>
      <c r="W5" s="43"/>
      <c r="X5" s="40"/>
      <c r="Y5" s="40"/>
      <c r="Z5" s="40"/>
      <c r="AA5" s="40"/>
      <c r="AB5" s="40"/>
      <c r="AC5" s="40"/>
      <c r="AD5" s="40"/>
      <c r="AE5" s="40"/>
      <c r="AF5" s="40"/>
      <c r="AG5" s="40"/>
      <c r="AH5" s="40"/>
      <c r="AI5" s="42"/>
      <c r="AJ5" s="42"/>
      <c r="AK5" s="42"/>
      <c r="AL5" s="42"/>
      <c r="AM5" s="42"/>
      <c r="AN5" s="42"/>
      <c r="AO5" s="42"/>
      <c r="AP5" s="40"/>
      <c r="AQ5" s="40"/>
      <c r="AR5" s="40"/>
      <c r="AS5" s="40"/>
      <c r="AT5" s="40"/>
      <c r="AU5" s="40"/>
      <c r="AV5" s="40"/>
      <c r="AW5" s="40"/>
      <c r="AX5" s="40"/>
      <c r="AY5" s="40"/>
      <c r="AZ5" s="40"/>
      <c r="BA5" s="40"/>
      <c r="BB5" s="40"/>
      <c r="BC5" s="40"/>
      <c r="BD5" s="40"/>
      <c r="BE5" s="40"/>
      <c r="BF5" s="40"/>
    </row>
    <row r="6" spans="1:58" ht="13.5" customHeight="1" x14ac:dyDescent="0.25">
      <c r="A6" s="350" t="s">
        <v>76</v>
      </c>
      <c r="B6" s="304"/>
      <c r="C6" s="304"/>
      <c r="D6" s="304"/>
      <c r="E6" s="304"/>
      <c r="F6" s="304"/>
      <c r="G6" s="304"/>
      <c r="H6" s="304"/>
      <c r="I6" s="304"/>
      <c r="J6" s="304"/>
      <c r="K6" s="304"/>
      <c r="L6" s="304"/>
      <c r="M6" s="304"/>
      <c r="N6" s="304"/>
      <c r="O6" s="304"/>
      <c r="P6" s="304"/>
      <c r="Q6" s="304"/>
      <c r="R6" s="304"/>
      <c r="S6" s="304"/>
      <c r="T6" s="304"/>
      <c r="U6" s="304"/>
      <c r="V6" s="304"/>
      <c r="W6" s="304"/>
      <c r="X6" s="304"/>
      <c r="Y6" s="304"/>
      <c r="Z6" s="304"/>
      <c r="AA6" s="304"/>
      <c r="AB6" s="304"/>
      <c r="AC6" s="304"/>
      <c r="AD6" s="304"/>
      <c r="AE6" s="304"/>
      <c r="AF6" s="304"/>
      <c r="AG6" s="304"/>
      <c r="AH6" s="304"/>
      <c r="AI6" s="304"/>
      <c r="AJ6" s="304"/>
      <c r="AK6" s="304"/>
      <c r="AL6" s="304"/>
      <c r="AM6" s="304"/>
      <c r="AN6" s="304"/>
      <c r="AO6" s="304"/>
      <c r="AP6" s="304"/>
      <c r="AQ6" s="304"/>
      <c r="AR6" s="304"/>
      <c r="AS6" s="304"/>
      <c r="AT6" s="304"/>
      <c r="AU6" s="304"/>
      <c r="AV6" s="304"/>
      <c r="AW6" s="304"/>
      <c r="AX6" s="304"/>
      <c r="AY6" s="304"/>
      <c r="AZ6" s="304"/>
      <c r="BA6" s="304"/>
      <c r="BB6" s="304"/>
      <c r="BC6" s="304"/>
      <c r="BD6" s="304"/>
      <c r="BE6" s="304"/>
      <c r="BF6" s="305"/>
    </row>
    <row r="7" spans="1:58" ht="14.25" customHeight="1" x14ac:dyDescent="0.25">
      <c r="A7" s="40"/>
      <c r="B7" s="40"/>
      <c r="C7" s="40"/>
      <c r="D7" s="40"/>
      <c r="E7" s="40"/>
      <c r="F7" s="40"/>
      <c r="G7" s="40"/>
      <c r="H7" s="40"/>
      <c r="I7" s="21"/>
      <c r="J7" s="21"/>
      <c r="K7" s="40"/>
      <c r="L7" s="40"/>
      <c r="M7" s="40"/>
      <c r="N7" s="42"/>
      <c r="O7" s="42"/>
      <c r="P7" s="40"/>
      <c r="Q7" s="40"/>
      <c r="R7" s="40"/>
      <c r="S7" s="40"/>
      <c r="T7" s="44"/>
      <c r="U7" s="42"/>
      <c r="V7" s="40"/>
      <c r="W7" s="43"/>
      <c r="X7" s="40"/>
      <c r="Y7" s="40"/>
      <c r="Z7" s="40"/>
      <c r="AA7" s="40"/>
      <c r="AB7" s="40"/>
      <c r="AC7" s="40"/>
      <c r="AD7" s="40"/>
      <c r="AE7" s="40"/>
      <c r="AF7" s="40"/>
      <c r="AG7" s="40"/>
      <c r="AH7" s="40"/>
      <c r="AI7" s="45"/>
      <c r="AJ7" s="45"/>
      <c r="AK7" s="45"/>
      <c r="AL7" s="45"/>
      <c r="AM7" s="45"/>
      <c r="AN7" s="45"/>
      <c r="AO7" s="45"/>
      <c r="AP7" s="40"/>
      <c r="AQ7" s="40"/>
      <c r="AR7" s="40"/>
      <c r="AS7" s="40"/>
      <c r="AT7" s="40"/>
      <c r="AU7" s="40"/>
      <c r="AV7" s="40"/>
      <c r="AW7" s="40"/>
      <c r="AX7" s="40"/>
      <c r="AY7" s="40"/>
      <c r="AZ7" s="40"/>
      <c r="BA7" s="40"/>
      <c r="BB7" s="40"/>
      <c r="BC7" s="40"/>
      <c r="BD7" s="40"/>
      <c r="BE7" s="40"/>
      <c r="BF7" s="40"/>
    </row>
    <row r="8" spans="1:58" ht="15.75" customHeight="1" x14ac:dyDescent="0.25">
      <c r="A8" s="355" t="s">
        <v>77</v>
      </c>
      <c r="B8" s="355" t="s">
        <v>78</v>
      </c>
      <c r="C8" s="355" t="s">
        <v>79</v>
      </c>
      <c r="D8" s="357" t="s">
        <v>80</v>
      </c>
      <c r="E8" s="279"/>
      <c r="F8" s="279"/>
      <c r="G8" s="279"/>
      <c r="H8" s="279"/>
      <c r="I8" s="279"/>
      <c r="J8" s="279"/>
      <c r="K8" s="279"/>
      <c r="L8" s="279"/>
      <c r="M8" s="280"/>
      <c r="N8" s="358" t="s">
        <v>81</v>
      </c>
      <c r="O8" s="279"/>
      <c r="P8" s="279"/>
      <c r="Q8" s="279"/>
      <c r="R8" s="279"/>
      <c r="S8" s="279"/>
      <c r="T8" s="279"/>
      <c r="U8" s="279"/>
      <c r="V8" s="279"/>
      <c r="W8" s="280"/>
      <c r="X8" s="363" t="s">
        <v>82</v>
      </c>
      <c r="Y8" s="360"/>
      <c r="Z8" s="360"/>
      <c r="AA8" s="360"/>
      <c r="AB8" s="360"/>
      <c r="AC8" s="360"/>
      <c r="AD8" s="360"/>
      <c r="AE8" s="360"/>
      <c r="AF8" s="360"/>
      <c r="AG8" s="360"/>
      <c r="AH8" s="360"/>
      <c r="AI8" s="360"/>
      <c r="AJ8" s="360"/>
      <c r="AK8" s="360"/>
      <c r="AL8" s="360"/>
      <c r="AM8" s="360"/>
      <c r="AN8" s="360"/>
      <c r="AO8" s="360"/>
      <c r="AP8" s="360"/>
      <c r="AQ8" s="360"/>
      <c r="AR8" s="364"/>
      <c r="AS8" s="365" t="s">
        <v>83</v>
      </c>
      <c r="AT8" s="366"/>
      <c r="AU8" s="366"/>
      <c r="AV8" s="366"/>
      <c r="AW8" s="366"/>
      <c r="AX8" s="366"/>
      <c r="AY8" s="366"/>
      <c r="AZ8" s="366"/>
      <c r="BA8" s="367"/>
      <c r="BB8" s="368" t="s">
        <v>84</v>
      </c>
      <c r="BC8" s="282"/>
      <c r="BD8" s="282"/>
      <c r="BE8" s="283"/>
      <c r="BF8" s="369" t="s">
        <v>85</v>
      </c>
    </row>
    <row r="9" spans="1:58" ht="51" customHeight="1" x14ac:dyDescent="0.25">
      <c r="A9" s="292"/>
      <c r="B9" s="292"/>
      <c r="C9" s="292"/>
      <c r="D9" s="46"/>
      <c r="E9" s="47"/>
      <c r="F9" s="47"/>
      <c r="G9" s="47"/>
      <c r="H9" s="47"/>
      <c r="I9" s="47"/>
      <c r="J9" s="47"/>
      <c r="K9" s="47"/>
      <c r="L9" s="340" t="s">
        <v>86</v>
      </c>
      <c r="M9" s="280"/>
      <c r="N9" s="351" t="s">
        <v>87</v>
      </c>
      <c r="O9" s="280"/>
      <c r="P9" s="351" t="s">
        <v>88</v>
      </c>
      <c r="Q9" s="279"/>
      <c r="R9" s="279"/>
      <c r="S9" s="279"/>
      <c r="T9" s="279"/>
      <c r="U9" s="280"/>
      <c r="V9" s="48"/>
      <c r="W9" s="49"/>
      <c r="X9" s="372" t="s">
        <v>89</v>
      </c>
      <c r="Y9" s="366"/>
      <c r="Z9" s="366"/>
      <c r="AA9" s="366"/>
      <c r="AB9" s="366"/>
      <c r="AC9" s="366"/>
      <c r="AD9" s="366"/>
      <c r="AE9" s="373"/>
      <c r="AF9" s="50"/>
      <c r="AG9" s="50"/>
      <c r="AH9" s="50"/>
      <c r="AI9" s="50"/>
      <c r="AJ9" s="50"/>
      <c r="AK9" s="50"/>
      <c r="AL9" s="50"/>
      <c r="AM9" s="50"/>
      <c r="AN9" s="50"/>
      <c r="AO9" s="50"/>
      <c r="AP9" s="50"/>
      <c r="AQ9" s="50"/>
      <c r="AR9" s="50"/>
      <c r="AS9" s="374" t="s">
        <v>90</v>
      </c>
      <c r="AT9" s="279"/>
      <c r="AU9" s="280"/>
      <c r="AV9" s="374" t="s">
        <v>91</v>
      </c>
      <c r="AW9" s="279"/>
      <c r="AX9" s="280"/>
      <c r="AY9" s="51"/>
      <c r="AZ9" s="51"/>
      <c r="BA9" s="52"/>
      <c r="BB9" s="295"/>
      <c r="BC9" s="296"/>
      <c r="BD9" s="296"/>
      <c r="BE9" s="297"/>
      <c r="BF9" s="370"/>
    </row>
    <row r="10" spans="1:58" ht="224.25" customHeight="1" x14ac:dyDescent="0.25">
      <c r="A10" s="356"/>
      <c r="B10" s="356"/>
      <c r="C10" s="356"/>
      <c r="D10" s="359" t="s">
        <v>92</v>
      </c>
      <c r="E10" s="360"/>
      <c r="F10" s="342"/>
      <c r="G10" s="53" t="s">
        <v>93</v>
      </c>
      <c r="H10" s="54" t="s">
        <v>94</v>
      </c>
      <c r="I10" s="53" t="s">
        <v>95</v>
      </c>
      <c r="J10" s="55" t="s">
        <v>96</v>
      </c>
      <c r="K10" s="53" t="s">
        <v>97</v>
      </c>
      <c r="L10" s="53" t="s">
        <v>98</v>
      </c>
      <c r="M10" s="53" t="s">
        <v>99</v>
      </c>
      <c r="N10" s="341" t="s">
        <v>100</v>
      </c>
      <c r="O10" s="342"/>
      <c r="P10" s="341" t="s">
        <v>101</v>
      </c>
      <c r="Q10" s="342"/>
      <c r="R10" s="341" t="s">
        <v>39</v>
      </c>
      <c r="S10" s="342"/>
      <c r="T10" s="341" t="s">
        <v>102</v>
      </c>
      <c r="U10" s="342"/>
      <c r="V10" s="56"/>
      <c r="W10" s="56" t="s">
        <v>103</v>
      </c>
      <c r="X10" s="57" t="s">
        <v>104</v>
      </c>
      <c r="Y10" s="57" t="s">
        <v>105</v>
      </c>
      <c r="Z10" s="57" t="s">
        <v>106</v>
      </c>
      <c r="AA10" s="57" t="s">
        <v>107</v>
      </c>
      <c r="AB10" s="57" t="s">
        <v>108</v>
      </c>
      <c r="AC10" s="57" t="s">
        <v>109</v>
      </c>
      <c r="AD10" s="57" t="s">
        <v>110</v>
      </c>
      <c r="AE10" s="57" t="s">
        <v>111</v>
      </c>
      <c r="AF10" s="58" t="s">
        <v>112</v>
      </c>
      <c r="AG10" s="57" t="s">
        <v>113</v>
      </c>
      <c r="AH10" s="58" t="s">
        <v>114</v>
      </c>
      <c r="AI10" s="361" t="s">
        <v>115</v>
      </c>
      <c r="AJ10" s="342"/>
      <c r="AK10" s="362" t="s">
        <v>116</v>
      </c>
      <c r="AL10" s="342"/>
      <c r="AM10" s="58" t="s">
        <v>117</v>
      </c>
      <c r="AN10" s="57" t="s">
        <v>118</v>
      </c>
      <c r="AO10" s="57" t="s">
        <v>119</v>
      </c>
      <c r="AP10" s="58" t="s">
        <v>120</v>
      </c>
      <c r="AQ10" s="58" t="s">
        <v>121</v>
      </c>
      <c r="AR10" s="58" t="s">
        <v>110</v>
      </c>
      <c r="AS10" s="56" t="s">
        <v>122</v>
      </c>
      <c r="AT10" s="375" t="s">
        <v>123</v>
      </c>
      <c r="AU10" s="376"/>
      <c r="AV10" s="56" t="s">
        <v>124</v>
      </c>
      <c r="AW10" s="375" t="s">
        <v>125</v>
      </c>
      <c r="AX10" s="376"/>
      <c r="AY10" s="56" t="s">
        <v>126</v>
      </c>
      <c r="AZ10" s="59" t="s">
        <v>127</v>
      </c>
      <c r="BA10" s="59" t="s">
        <v>128</v>
      </c>
      <c r="BB10" s="54" t="s">
        <v>129</v>
      </c>
      <c r="BC10" s="54" t="s">
        <v>130</v>
      </c>
      <c r="BD10" s="54" t="s">
        <v>131</v>
      </c>
      <c r="BE10" s="54" t="s">
        <v>132</v>
      </c>
      <c r="BF10" s="371"/>
    </row>
    <row r="11" spans="1:58" ht="78.75" customHeight="1" x14ac:dyDescent="0.25">
      <c r="A11" s="343" t="s">
        <v>133</v>
      </c>
      <c r="B11" s="344" t="s">
        <v>134</v>
      </c>
      <c r="C11" s="345" t="s">
        <v>135</v>
      </c>
      <c r="D11" s="337" t="s">
        <v>136</v>
      </c>
      <c r="E11" s="334" t="s">
        <v>137</v>
      </c>
      <c r="F11" s="330">
        <v>1</v>
      </c>
      <c r="G11" s="332" t="s">
        <v>138</v>
      </c>
      <c r="H11" s="333"/>
      <c r="I11" s="378" t="s">
        <v>139</v>
      </c>
      <c r="J11" s="333" t="s">
        <v>140</v>
      </c>
      <c r="K11" s="333" t="str">
        <f>CONCATENATE(" *",'Identificación RG-RF-RLA-FT'!C16," *",'Identificación RG-RF-RLA-FT'!E16," *",'Identificación RG-RF-RLA-FT'!G16)</f>
        <v xml:space="preserve"> *Ausencia de seguimiento de los requerimientos establecidos para las etapas de planeación, diseño, consulta pública, revisión de la calidad, publicación y/o evaluación de los actos administrativos. * *</v>
      </c>
      <c r="L11" s="377" t="s">
        <v>141</v>
      </c>
      <c r="M11" s="335">
        <v>0.7</v>
      </c>
      <c r="N11" s="333" t="s">
        <v>142</v>
      </c>
      <c r="O11" s="336">
        <f>IF(N11="Muy Alta",100%,IF(N11="Alta",80%,IF(N11="Media",60%,IF(N11="Baja",40%,IF(N11="Muy Baja",20%,"")))))</f>
        <v>0.4</v>
      </c>
      <c r="P11" s="333" t="s">
        <v>143</v>
      </c>
      <c r="Q11" s="336">
        <f>IF(P11="Catastrófico",100%,IF(P11="Mayor",80%,IF(P11="Moderado",60%,IF(P11="Menor",40%,IF(P11="Leve",20%,"")))))</f>
        <v>0.2</v>
      </c>
      <c r="R11" s="333" t="s">
        <v>144</v>
      </c>
      <c r="S11" s="336">
        <f>IF(R11="Catastrófico",100%,IF(R11="Mayor",80%,IF(R11="Moderado",60%,IF(R11="Menor",40%,IF(R11="Leve",20%,"")))))</f>
        <v>0.4</v>
      </c>
      <c r="T11" s="333" t="str">
        <f>IF(U11=100%,"Catastrófico",IF(U11=80%,"Mayor",IF(U11=60%,"Moderado",IF(U11=40%,"Menor",IF(U11=20%,"Leve","")))))</f>
        <v>Menor</v>
      </c>
      <c r="U11" s="336">
        <f>IF(AND(Q11="",S11=""),"",MAX(Q11,S11))</f>
        <v>0.4</v>
      </c>
      <c r="V11" s="336" t="str">
        <f>CONCATENATE(N11,T11)</f>
        <v>BajaMenor</v>
      </c>
      <c r="W11" s="333" t="str">
        <f>IF(V11="Muy AltaLeve","Alto",IF(V11="Muy AltaMenor","Alto",IF(V11="Muy AltaModerado","Alto",IF(V11="Muy AltaMayor","Alto",IF(V11="Muy AltaCatastrófico","Extremo",IF(V11="AltaLeve","Moderado",IF(V11="AltaMenor","Moderado",IF(V11="AltaModerado","Alto",IF(V11="AltaMayor","Alto",IF(V11="AltaCatastrófico","Extremo",IF(V11="MediaLeve","Moderado",IF(V11="MediaMenor","Moderado",IF(V11="MediaModerado","Moderado",IF(V11="MediaMayor","Alto",IF(V11="MediaCatastrófico","Extremo",IF(V11="BajaLeve","Bajo",IF(V11="BajaMenor","Moderado",IF(V11="BajaModerado","Moderado",IF(V11="BajaMayor","Alto",IF(V11="BajaCatastrófico","Extremo",IF(V11="Muy BajaLeve","Bajo",IF(V11="Muy BajaMenor","Bajo",IF(V11="Muy BajaModerado","Moderado",IF(V11="Muy BajaMayor","Alto",IF(V11="Muy BajaCatastrófico","Extremo","")))))))))))))))))))))))))</f>
        <v>Moderado</v>
      </c>
      <c r="X11" s="62">
        <v>1</v>
      </c>
      <c r="Y11" s="63" t="s">
        <v>145</v>
      </c>
      <c r="Z11" s="63" t="s">
        <v>146</v>
      </c>
      <c r="AA11" s="63" t="s">
        <v>147</v>
      </c>
      <c r="AB11" s="63" t="s">
        <v>148</v>
      </c>
      <c r="AC11" s="63" t="s">
        <v>149</v>
      </c>
      <c r="AD11" s="63" t="s">
        <v>150</v>
      </c>
      <c r="AE11" s="64" t="s">
        <v>151</v>
      </c>
      <c r="AF11" s="65" t="s">
        <v>152</v>
      </c>
      <c r="AG11" s="66" t="s">
        <v>153</v>
      </c>
      <c r="AH11" s="67" t="str">
        <f>IF(OR(AI11="Preventivo",AI11="Detectivo"),"Probabilidad",IF(AI11="Correctivo","Impacto",""))</f>
        <v>Probabilidad</v>
      </c>
      <c r="AI11" s="65" t="s">
        <v>154</v>
      </c>
      <c r="AJ11" s="68">
        <v>0.25</v>
      </c>
      <c r="AK11" s="65" t="s">
        <v>155</v>
      </c>
      <c r="AL11" s="68">
        <f>IF(AK11="Automático",25%,IF(AK11="Manual",15%,""))</f>
        <v>0.15</v>
      </c>
      <c r="AM11" s="69">
        <f t="shared" ref="AM11:AM190" si="0">IF(OR(AJ11="",AL11=""),"",AJ11+AL11)</f>
        <v>0.4</v>
      </c>
      <c r="AN11" s="70">
        <f>IFERROR(IF(AH11="Probabilidad",(O11-(+O11*AM11)),IF(AH11="Impacto",O11,"")),"")</f>
        <v>0.24</v>
      </c>
      <c r="AO11" s="70">
        <f>IFERROR(IF(AH11="Impacto",(U11-(U11*AM11)),IF(AH11="Probabilidad",U11,"")),"")</f>
        <v>0.4</v>
      </c>
      <c r="AP11" s="65" t="s">
        <v>156</v>
      </c>
      <c r="AQ11" s="65" t="s">
        <v>157</v>
      </c>
      <c r="AR11" s="65" t="s">
        <v>158</v>
      </c>
      <c r="AS11" s="382">
        <f>O11</f>
        <v>0.4</v>
      </c>
      <c r="AT11" s="382">
        <v>0.14000000000000001</v>
      </c>
      <c r="AU11" s="333" t="str">
        <f>IFERROR(IF(AT11="","",IF(AT11&lt;=0.2,"Muy Baja",IF(AT11&lt;=0.4,"Baja",IF(AT11&lt;=0.6,"Media",IF(AT11&lt;=0.8,"Alta","Muy Alta"))))),"")</f>
        <v>Muy Baja</v>
      </c>
      <c r="AV11" s="382">
        <f>U11</f>
        <v>0.4</v>
      </c>
      <c r="AW11" s="382">
        <v>0.4</v>
      </c>
      <c r="AX11" s="333" t="str">
        <f>IFERROR(IF(AW11="","",IF(AW11&lt;=0.2,"Leve",IF(AW11&lt;=0.4,"Menor",IF(AW11&lt;=0.6,"Moderado",IF(AW11&lt;=0.8,"Mayor","Catastrófico"))))),"")</f>
        <v>Menor</v>
      </c>
      <c r="AY11" s="333" t="str">
        <f>W11</f>
        <v>Moderado</v>
      </c>
      <c r="AZ11" s="333" t="str">
        <f>IFERROR(IF(OR(AND(AU11="Muy Baja",AX11="Leve"),AND(AU11="Muy Baja",AX11="Menor"),AND(AU11="Baja",AX11="Leve")),"Bajo",IF(OR(AND(AU11="Muy baja",AX11="Moderado"),AND(AU11="Baja",AX11="Menor"),AND(AU11="Baja",AX11="Moderado"),AND(AU11="Media",AX11="Leve"),AND(AU11="Media",AX11="Menor"),AND(AU11="Media",AX11="Moderado"),AND(AU11="Alta",AX11="Leve"),AND(AU11="Alta",AX11="Menor")),"Moderado",IF(OR(AND(AU11="Muy Baja",AX11="Mayor"),AND(AU11="Baja",AX11="Mayor"),AND(AU11="Media",AX11="Mayor"),AND(AU11="Alta",AX11="Moderado"),AND(AU11="Alta",AX11="Mayor"),AND(AU11="Muy Alta",AX11="Leve"),AND(AU11="Muy Alta",AX11="Menor"),AND(AU11="Muy Alta",AX11="Moderado"),AND(AU11="Muy Alta",AX11="Mayor")),"Alto",IF(OR(AND(AU11="Muy Baja",AX11="Catastrófico"),AND(AU11="Baja",AX11="Catastrófico"),AND(AU11="Media",AX11="Catastrófico"),AND(AU11="Alta",AX11="Catastrófico"),AND(AU11="Muy Alta",AX11="Catastrófico")),"Extremo","")))),"")</f>
        <v>Bajo</v>
      </c>
      <c r="BA11" s="333" t="s">
        <v>159</v>
      </c>
      <c r="BB11" s="332"/>
      <c r="BC11" s="332"/>
      <c r="BD11" s="332"/>
      <c r="BE11" s="332"/>
      <c r="BF11" s="332" t="s">
        <v>160</v>
      </c>
    </row>
    <row r="12" spans="1:58" ht="14.25" customHeight="1" x14ac:dyDescent="0.25">
      <c r="A12" s="292"/>
      <c r="B12" s="292"/>
      <c r="C12" s="292"/>
      <c r="D12" s="338"/>
      <c r="E12" s="292"/>
      <c r="F12" s="292"/>
      <c r="G12" s="292"/>
      <c r="H12" s="292"/>
      <c r="I12" s="292"/>
      <c r="J12" s="292"/>
      <c r="K12" s="292"/>
      <c r="L12" s="292"/>
      <c r="M12" s="292"/>
      <c r="N12" s="292"/>
      <c r="O12" s="292"/>
      <c r="P12" s="292"/>
      <c r="Q12" s="292"/>
      <c r="R12" s="292"/>
      <c r="S12" s="292"/>
      <c r="T12" s="292"/>
      <c r="U12" s="292"/>
      <c r="V12" s="292"/>
      <c r="W12" s="292"/>
      <c r="X12" s="71">
        <v>2</v>
      </c>
      <c r="Y12" s="72"/>
      <c r="Z12" s="72"/>
      <c r="AA12" s="73"/>
      <c r="AB12" s="73"/>
      <c r="AC12" s="73"/>
      <c r="AD12" s="73"/>
      <c r="AE12" s="64"/>
      <c r="AF12" s="67"/>
      <c r="AG12" s="66"/>
      <c r="AH12" s="67"/>
      <c r="AI12" s="67"/>
      <c r="AJ12" s="74"/>
      <c r="AK12" s="67"/>
      <c r="AL12" s="74"/>
      <c r="AM12" s="75" t="str">
        <f t="shared" si="0"/>
        <v/>
      </c>
      <c r="AN12" s="76" t="str">
        <f>IFERROR(IF(AND(AH11="Probabilidad",AH12="Probabilidad"),(AN11-(+AN11*AM12)),IF(AH12="Probabilidad",(O11-(+O11*AM12)),IF(AH12="Impacto",AN11,""))),"")</f>
        <v/>
      </c>
      <c r="AO12" s="76" t="str">
        <f>IFERROR(IF(AND(AH11="Impacto",AH12="Impacto"),(AO11-(+AO11*AM12)),IF(AH12="Impacto",(U11-(+U11*AM12)),IF(AH12="Probabilidad",AO11,""))),"")</f>
        <v/>
      </c>
      <c r="AP12" s="67"/>
      <c r="AQ12" s="67"/>
      <c r="AR12" s="67"/>
      <c r="AS12" s="292"/>
      <c r="AT12" s="292"/>
      <c r="AU12" s="292"/>
      <c r="AV12" s="292"/>
      <c r="AW12" s="292"/>
      <c r="AX12" s="292"/>
      <c r="AY12" s="292"/>
      <c r="AZ12" s="292"/>
      <c r="BA12" s="292"/>
      <c r="BB12" s="292"/>
      <c r="BC12" s="292"/>
      <c r="BD12" s="292"/>
      <c r="BE12" s="292"/>
      <c r="BF12" s="292"/>
    </row>
    <row r="13" spans="1:58" ht="14.25" customHeight="1" x14ac:dyDescent="0.25">
      <c r="A13" s="292"/>
      <c r="B13" s="292"/>
      <c r="C13" s="292"/>
      <c r="D13" s="338"/>
      <c r="E13" s="292"/>
      <c r="F13" s="292"/>
      <c r="G13" s="292"/>
      <c r="H13" s="292"/>
      <c r="I13" s="292"/>
      <c r="J13" s="292"/>
      <c r="K13" s="292"/>
      <c r="L13" s="292"/>
      <c r="M13" s="292"/>
      <c r="N13" s="292"/>
      <c r="O13" s="292"/>
      <c r="P13" s="292"/>
      <c r="Q13" s="292"/>
      <c r="R13" s="292"/>
      <c r="S13" s="292"/>
      <c r="T13" s="292"/>
      <c r="U13" s="292"/>
      <c r="V13" s="292"/>
      <c r="W13" s="292"/>
      <c r="X13" s="71">
        <v>3</v>
      </c>
      <c r="Y13" s="71"/>
      <c r="Z13" s="71"/>
      <c r="AA13" s="71"/>
      <c r="AB13" s="71"/>
      <c r="AC13" s="71"/>
      <c r="AD13" s="71"/>
      <c r="AE13" s="77"/>
      <c r="AF13" s="67"/>
      <c r="AG13" s="78"/>
      <c r="AH13" s="67" t="str">
        <f t="shared" ref="AH13:AH190" si="1">IF(OR(AI13="Preventivo",AI13="Detectivo"),"Probabilidad",IF(AI13="Correctivo","Impacto",""))</f>
        <v/>
      </c>
      <c r="AI13" s="67"/>
      <c r="AJ13" s="74" t="str">
        <f t="shared" ref="AJ13:AJ190" si="2">IF(AI13="","",IF(AI13="Preventivo",25%,IF(AI13="Detectivo",15%,IF(AI13="Correctivo",10%))))</f>
        <v/>
      </c>
      <c r="AK13" s="67"/>
      <c r="AL13" s="74" t="str">
        <f t="shared" ref="AL13:AL190" si="3">IF(AK13="Automático",25%,IF(AK13="Manual",15%,""))</f>
        <v/>
      </c>
      <c r="AM13" s="75" t="str">
        <f t="shared" si="0"/>
        <v/>
      </c>
      <c r="AN13" s="76" t="str">
        <f t="shared" ref="AN13:AN16" si="4">IFERROR(IF(AND(AH12="Probabilidad",AH13="Probabilidad"),(AN12-(+AN12*AM13)),IF(AND(AH12="Impacto",AH13="Probabilidad"),(AN11-(+AN11*AM13)),IF(AH13="Impacto",AN12,""))),"")</f>
        <v/>
      </c>
      <c r="AO13" s="76" t="str">
        <f t="shared" ref="AO13:AO16" si="5">IFERROR(IF(AND(AH12="Impacto",AH13="Impacto"),(AO12-(+AO12*AM13)),IF(AND(AH12="Probabilidad",AH13="Impacto"),(AO11-(+AO11*AM13)),IF(AH13="Probabilidad",AO12,""))),"")</f>
        <v/>
      </c>
      <c r="AP13" s="67"/>
      <c r="AQ13" s="67"/>
      <c r="AR13" s="67"/>
      <c r="AS13" s="292"/>
      <c r="AT13" s="292"/>
      <c r="AU13" s="292"/>
      <c r="AV13" s="292"/>
      <c r="AW13" s="292"/>
      <c r="AX13" s="292"/>
      <c r="AY13" s="292"/>
      <c r="AZ13" s="292"/>
      <c r="BA13" s="292"/>
      <c r="BB13" s="292"/>
      <c r="BC13" s="292"/>
      <c r="BD13" s="292"/>
      <c r="BE13" s="292"/>
      <c r="BF13" s="292"/>
    </row>
    <row r="14" spans="1:58" ht="14.25" customHeight="1" x14ac:dyDescent="0.25">
      <c r="A14" s="292"/>
      <c r="B14" s="292"/>
      <c r="C14" s="292"/>
      <c r="D14" s="338"/>
      <c r="E14" s="292"/>
      <c r="F14" s="292"/>
      <c r="G14" s="292"/>
      <c r="H14" s="292"/>
      <c r="I14" s="292"/>
      <c r="J14" s="292"/>
      <c r="K14" s="292"/>
      <c r="L14" s="292"/>
      <c r="M14" s="292"/>
      <c r="N14" s="292"/>
      <c r="O14" s="292"/>
      <c r="P14" s="292"/>
      <c r="Q14" s="292"/>
      <c r="R14" s="292"/>
      <c r="S14" s="292"/>
      <c r="T14" s="292"/>
      <c r="U14" s="292"/>
      <c r="V14" s="292"/>
      <c r="W14" s="292"/>
      <c r="X14" s="71">
        <v>4</v>
      </c>
      <c r="Y14" s="71"/>
      <c r="Z14" s="71"/>
      <c r="AA14" s="71"/>
      <c r="AB14" s="71"/>
      <c r="AC14" s="71"/>
      <c r="AD14" s="71"/>
      <c r="AE14" s="77"/>
      <c r="AF14" s="67"/>
      <c r="AG14" s="78"/>
      <c r="AH14" s="67" t="str">
        <f t="shared" si="1"/>
        <v/>
      </c>
      <c r="AI14" s="67"/>
      <c r="AJ14" s="74" t="str">
        <f t="shared" si="2"/>
        <v/>
      </c>
      <c r="AK14" s="67"/>
      <c r="AL14" s="74" t="str">
        <f t="shared" si="3"/>
        <v/>
      </c>
      <c r="AM14" s="75" t="str">
        <f t="shared" si="0"/>
        <v/>
      </c>
      <c r="AN14" s="76" t="str">
        <f t="shared" si="4"/>
        <v/>
      </c>
      <c r="AO14" s="76" t="str">
        <f t="shared" si="5"/>
        <v/>
      </c>
      <c r="AP14" s="67"/>
      <c r="AQ14" s="67"/>
      <c r="AR14" s="67"/>
      <c r="AS14" s="292"/>
      <c r="AT14" s="292"/>
      <c r="AU14" s="292"/>
      <c r="AV14" s="292"/>
      <c r="AW14" s="292"/>
      <c r="AX14" s="292"/>
      <c r="AY14" s="292"/>
      <c r="AZ14" s="292"/>
      <c r="BA14" s="292"/>
      <c r="BB14" s="292"/>
      <c r="BC14" s="292"/>
      <c r="BD14" s="292"/>
      <c r="BE14" s="292"/>
      <c r="BF14" s="292"/>
    </row>
    <row r="15" spans="1:58" ht="14.25" customHeight="1" x14ac:dyDescent="0.25">
      <c r="A15" s="292"/>
      <c r="B15" s="292"/>
      <c r="C15" s="292"/>
      <c r="D15" s="338"/>
      <c r="E15" s="292"/>
      <c r="F15" s="292"/>
      <c r="G15" s="292"/>
      <c r="H15" s="292"/>
      <c r="I15" s="292"/>
      <c r="J15" s="292"/>
      <c r="K15" s="292"/>
      <c r="L15" s="292"/>
      <c r="M15" s="292"/>
      <c r="N15" s="292"/>
      <c r="O15" s="292"/>
      <c r="P15" s="292"/>
      <c r="Q15" s="292"/>
      <c r="R15" s="292"/>
      <c r="S15" s="292"/>
      <c r="T15" s="292"/>
      <c r="U15" s="292"/>
      <c r="V15" s="292"/>
      <c r="W15" s="292"/>
      <c r="X15" s="71">
        <v>5</v>
      </c>
      <c r="Y15" s="71"/>
      <c r="Z15" s="71"/>
      <c r="AA15" s="71"/>
      <c r="AB15" s="71"/>
      <c r="AC15" s="71"/>
      <c r="AD15" s="71"/>
      <c r="AE15" s="77"/>
      <c r="AF15" s="67"/>
      <c r="AG15" s="78"/>
      <c r="AH15" s="67" t="str">
        <f t="shared" si="1"/>
        <v/>
      </c>
      <c r="AI15" s="67"/>
      <c r="AJ15" s="74" t="str">
        <f t="shared" si="2"/>
        <v/>
      </c>
      <c r="AK15" s="67"/>
      <c r="AL15" s="74" t="str">
        <f t="shared" si="3"/>
        <v/>
      </c>
      <c r="AM15" s="75" t="str">
        <f t="shared" si="0"/>
        <v/>
      </c>
      <c r="AN15" s="76" t="str">
        <f t="shared" si="4"/>
        <v/>
      </c>
      <c r="AO15" s="76" t="str">
        <f t="shared" si="5"/>
        <v/>
      </c>
      <c r="AP15" s="67"/>
      <c r="AQ15" s="67"/>
      <c r="AR15" s="67"/>
      <c r="AS15" s="292"/>
      <c r="AT15" s="292"/>
      <c r="AU15" s="292"/>
      <c r="AV15" s="292"/>
      <c r="AW15" s="292"/>
      <c r="AX15" s="292"/>
      <c r="AY15" s="292"/>
      <c r="AZ15" s="292"/>
      <c r="BA15" s="292"/>
      <c r="BB15" s="292"/>
      <c r="BC15" s="292"/>
      <c r="BD15" s="292"/>
      <c r="BE15" s="292"/>
      <c r="BF15" s="292"/>
    </row>
    <row r="16" spans="1:58" ht="33" customHeight="1" x14ac:dyDescent="0.25">
      <c r="A16" s="292"/>
      <c r="B16" s="292"/>
      <c r="C16" s="292"/>
      <c r="D16" s="339"/>
      <c r="E16" s="331"/>
      <c r="F16" s="331"/>
      <c r="G16" s="331"/>
      <c r="H16" s="331"/>
      <c r="I16" s="331"/>
      <c r="J16" s="331"/>
      <c r="K16" s="331"/>
      <c r="L16" s="331"/>
      <c r="M16" s="331"/>
      <c r="N16" s="331"/>
      <c r="O16" s="331"/>
      <c r="P16" s="331"/>
      <c r="Q16" s="331"/>
      <c r="R16" s="331"/>
      <c r="S16" s="331"/>
      <c r="T16" s="331"/>
      <c r="U16" s="331"/>
      <c r="V16" s="331"/>
      <c r="W16" s="331"/>
      <c r="X16" s="79">
        <v>6</v>
      </c>
      <c r="Y16" s="79"/>
      <c r="Z16" s="79"/>
      <c r="AA16" s="79"/>
      <c r="AB16" s="79"/>
      <c r="AC16" s="79"/>
      <c r="AD16" s="79"/>
      <c r="AE16" s="77"/>
      <c r="AF16" s="80"/>
      <c r="AG16" s="81"/>
      <c r="AH16" s="82" t="str">
        <f t="shared" si="1"/>
        <v/>
      </c>
      <c r="AI16" s="80"/>
      <c r="AJ16" s="83" t="str">
        <f t="shared" si="2"/>
        <v/>
      </c>
      <c r="AK16" s="80"/>
      <c r="AL16" s="83" t="str">
        <f t="shared" si="3"/>
        <v/>
      </c>
      <c r="AM16" s="84" t="str">
        <f t="shared" si="0"/>
        <v/>
      </c>
      <c r="AN16" s="76" t="str">
        <f t="shared" si="4"/>
        <v/>
      </c>
      <c r="AO16" s="76" t="str">
        <f t="shared" si="5"/>
        <v/>
      </c>
      <c r="AP16" s="80"/>
      <c r="AQ16" s="80"/>
      <c r="AR16" s="80"/>
      <c r="AS16" s="331"/>
      <c r="AT16" s="331"/>
      <c r="AU16" s="331"/>
      <c r="AV16" s="331"/>
      <c r="AW16" s="331"/>
      <c r="AX16" s="331"/>
      <c r="AY16" s="331"/>
      <c r="AZ16" s="331"/>
      <c r="BA16" s="331"/>
      <c r="BB16" s="331"/>
      <c r="BC16" s="331"/>
      <c r="BD16" s="331"/>
      <c r="BE16" s="331"/>
      <c r="BF16" s="331"/>
    </row>
    <row r="17" spans="1:58" ht="87.75" customHeight="1" x14ac:dyDescent="0.25">
      <c r="A17" s="292"/>
      <c r="B17" s="292"/>
      <c r="C17" s="292"/>
      <c r="D17" s="337" t="s">
        <v>136</v>
      </c>
      <c r="E17" s="334" t="s">
        <v>137</v>
      </c>
      <c r="F17" s="330">
        <v>2</v>
      </c>
      <c r="G17" s="377" t="s">
        <v>161</v>
      </c>
      <c r="H17" s="333"/>
      <c r="I17" s="378" t="s">
        <v>64</v>
      </c>
      <c r="J17" s="333" t="s">
        <v>140</v>
      </c>
      <c r="K17" s="333" t="str">
        <f>CONCATENATE(" *",'Identificación RG-RF-RLA-FT'!C34," *",'Identificación RG-RF-RLA-FT'!E34," *",'Identificación RG-RF-RLA-FT'!G34)</f>
        <v xml:space="preserve"> *Falta de vigilancia de los procesos judiciales * *</v>
      </c>
      <c r="L17" s="377" t="s">
        <v>162</v>
      </c>
      <c r="M17" s="335">
        <v>1</v>
      </c>
      <c r="N17" s="333" t="s">
        <v>163</v>
      </c>
      <c r="O17" s="336">
        <f>IF(N17="Muy Alta",100%,IF(N17="Alta",80%,IF(N17="Media",60%,IF(N17="Baja",40%,IF(N17="Muy Baja",20%,"")))))</f>
        <v>0.6</v>
      </c>
      <c r="P17" s="333" t="s">
        <v>143</v>
      </c>
      <c r="Q17" s="336">
        <f>IF(P17="Catastrófico",100%,IF(P17="Mayor",80%,IF(P17="Moderado",60%,IF(P17="Menor",40%,IF(P17="Leve",20%,"")))))</f>
        <v>0.2</v>
      </c>
      <c r="R17" s="333" t="s">
        <v>143</v>
      </c>
      <c r="S17" s="336">
        <f>IF(R17="Catastrófico",100%,IF(R17="Mayor",80%,IF(R17="Moderado",60%,IF(R17="Menor",40%,IF(R17="Leve",20%,"")))))</f>
        <v>0.2</v>
      </c>
      <c r="T17" s="333" t="str">
        <f>IF(U17=100%,"Catastrófico",IF(U17=80%,"Mayor",IF(U17=60%,"Moderado",IF(U17=40%,"Menor",IF(U17=20%,"Leve","")))))</f>
        <v>Leve</v>
      </c>
      <c r="U17" s="336">
        <f>IF(AND(Q17="",S17=""),"",MAX(Q17,S17))</f>
        <v>0.2</v>
      </c>
      <c r="V17" s="336" t="str">
        <f>CONCATENATE(N17,T17)</f>
        <v>MediaLeve</v>
      </c>
      <c r="W17" s="333" t="str">
        <f>IF(V17="Muy AltaLeve","Alto",IF(V17="Muy AltaMenor","Alto",IF(V17="Muy AltaModerado","Alto",IF(V17="Muy AltaMayor","Alto",IF(V17="Muy AltaCatastrófico","Extremo",IF(V17="AltaLeve","Moderado",IF(V17="AltaMenor","Moderado",IF(V17="AltaModerado","Alto",IF(V17="AltaMayor","Alto",IF(V17="AltaCatastrófico","Extremo",IF(V17="MediaLeve","Moderado",IF(V17="MediaMenor","Moderado",IF(V17="MediaModerado","Moderado",IF(V17="MediaMayor","Alto",IF(V17="MediaCatastrófico","Extremo",IF(V17="BajaLeve","Bajo",IF(V17="BajaMenor","Moderado",IF(V17="BajaModerado","Moderado",IF(V17="BajaMayor","Alto",IF(V17="BajaCatastrófico","Extremo",IF(V17="Muy BajaLeve","Bajo",IF(V17="Muy BajaMenor","Bajo",IF(V17="Muy BajaModerado","Moderado",IF(V17="Muy BajaMayor","Alto",IF(V17="Muy BajaCatastrófico","Extremo","")))))))))))))))))))))))))</f>
        <v>Moderado</v>
      </c>
      <c r="X17" s="62">
        <v>1</v>
      </c>
      <c r="Y17" s="63" t="s">
        <v>145</v>
      </c>
      <c r="Z17" s="85" t="s">
        <v>164</v>
      </c>
      <c r="AA17" s="85" t="s">
        <v>165</v>
      </c>
      <c r="AB17" s="85" t="s">
        <v>166</v>
      </c>
      <c r="AC17" s="85" t="s">
        <v>167</v>
      </c>
      <c r="AD17" s="85" t="s">
        <v>168</v>
      </c>
      <c r="AE17" s="61" t="s">
        <v>169</v>
      </c>
      <c r="AF17" s="65" t="s">
        <v>152</v>
      </c>
      <c r="AG17" s="61" t="s">
        <v>170</v>
      </c>
      <c r="AH17" s="65" t="str">
        <f t="shared" si="1"/>
        <v>Probabilidad</v>
      </c>
      <c r="AI17" s="65" t="s">
        <v>154</v>
      </c>
      <c r="AJ17" s="68">
        <f t="shared" si="2"/>
        <v>0.25</v>
      </c>
      <c r="AK17" s="65" t="s">
        <v>155</v>
      </c>
      <c r="AL17" s="68">
        <f t="shared" si="3"/>
        <v>0.15</v>
      </c>
      <c r="AM17" s="69">
        <f t="shared" si="0"/>
        <v>0.4</v>
      </c>
      <c r="AN17" s="70">
        <f>IFERROR(IF(AH17="Probabilidad",(O17-(+O17*AM17)),IF(AH17="Impacto",O17,"")),"")</f>
        <v>0.36</v>
      </c>
      <c r="AO17" s="70">
        <f>IFERROR(IF(AH17="Impacto",(U17-(+U17*AM17)),IF(AH17="Probabilidad",U17,"")),"")</f>
        <v>0.2</v>
      </c>
      <c r="AP17" s="65" t="s">
        <v>156</v>
      </c>
      <c r="AQ17" s="65" t="s">
        <v>157</v>
      </c>
      <c r="AR17" s="65" t="s">
        <v>158</v>
      </c>
      <c r="AS17" s="382">
        <f>O17</f>
        <v>0.6</v>
      </c>
      <c r="AT17" s="382">
        <v>0.36</v>
      </c>
      <c r="AU17" s="333" t="str">
        <f>IFERROR(IF(AT17="","",IF(AT17&lt;=0.2,"Muy Baja",IF(AT17&lt;=0.4,"Baja",IF(AT17&lt;=0.6,"Media",IF(AT17&lt;=0.8,"Alta","Muy Alta"))))),"")</f>
        <v>Baja</v>
      </c>
      <c r="AV17" s="382">
        <f>U17</f>
        <v>0.2</v>
      </c>
      <c r="AW17" s="382">
        <v>0.2</v>
      </c>
      <c r="AX17" s="333" t="str">
        <f>IFERROR(IF(AW17="","",IF(AW17&lt;=0.2,"Leve",IF(AW17&lt;=0.4,"Menor",IF(AW17&lt;=0.6,"Moderado",IF(AW17&lt;=0.8,"Mayor","Catastrófico"))))),"")</f>
        <v>Leve</v>
      </c>
      <c r="AY17" s="333" t="str">
        <f>W17</f>
        <v>Moderado</v>
      </c>
      <c r="AZ17" s="333" t="str">
        <f>IFERROR(IF(OR(AND(AU17="Muy Baja",AX17="Leve"),AND(AU17="Muy Baja",AX17="Menor"),AND(AU17="Baja",AX17="Leve")),"Bajo",IF(OR(AND(AU17="Muy baja",AX17="Moderado"),AND(AU17="Baja",AX17="Menor"),AND(AU17="Baja",AX17="Moderado"),AND(AU17="Media",AX17="Leve"),AND(AU17="Media",AX17="Menor"),AND(AU17="Media",AX17="Moderado"),AND(AU17="Alta",AX17="Leve"),AND(AU17="Alta",AX17="Menor")),"Moderado",IF(OR(AND(AU17="Muy Baja",AX17="Mayor"),AND(AU17="Baja",AX17="Mayor"),AND(AU17="Media",AX17="Mayor"),AND(AU17="Alta",AX17="Moderado"),AND(AU17="Alta",AX17="Mayor"),AND(AU17="Muy Alta",AX17="Leve"),AND(AU17="Muy Alta",AX17="Menor"),AND(AU17="Muy Alta",AX17="Moderado"),AND(AU17="Muy Alta",AX17="Mayor")),"Alto",IF(OR(AND(AU17="Muy Baja",AX17="Catastrófico"),AND(AU17="Baja",AX17="Catastrófico"),AND(AU17="Media",AX17="Catastrófico"),AND(AU17="Alta",AX17="Catastrófico"),AND(AU17="Muy Alta",AX17="Catastrófico")),"Extremo","")))),"")</f>
        <v>Bajo</v>
      </c>
      <c r="BA17" s="333" t="s">
        <v>159</v>
      </c>
      <c r="BB17" s="332"/>
      <c r="BC17" s="332"/>
      <c r="BD17" s="381"/>
      <c r="BE17" s="381"/>
      <c r="BF17" s="332" t="s">
        <v>171</v>
      </c>
    </row>
    <row r="18" spans="1:58" ht="14.25" customHeight="1" x14ac:dyDescent="0.25">
      <c r="A18" s="292"/>
      <c r="B18" s="292"/>
      <c r="C18" s="292"/>
      <c r="D18" s="338"/>
      <c r="E18" s="292"/>
      <c r="F18" s="292"/>
      <c r="G18" s="292"/>
      <c r="H18" s="292"/>
      <c r="I18" s="292"/>
      <c r="J18" s="292"/>
      <c r="K18" s="292"/>
      <c r="L18" s="292"/>
      <c r="M18" s="292"/>
      <c r="N18" s="292"/>
      <c r="O18" s="292"/>
      <c r="P18" s="292"/>
      <c r="Q18" s="292"/>
      <c r="R18" s="292"/>
      <c r="S18" s="292"/>
      <c r="T18" s="292"/>
      <c r="U18" s="292"/>
      <c r="V18" s="292"/>
      <c r="W18" s="292"/>
      <c r="X18" s="71">
        <v>2</v>
      </c>
      <c r="Y18" s="71"/>
      <c r="Z18" s="71"/>
      <c r="AA18" s="71"/>
      <c r="AB18" s="71"/>
      <c r="AC18" s="71"/>
      <c r="AD18" s="71"/>
      <c r="AE18" s="77"/>
      <c r="AF18" s="67"/>
      <c r="AG18" s="78"/>
      <c r="AH18" s="67" t="str">
        <f t="shared" si="1"/>
        <v/>
      </c>
      <c r="AI18" s="67"/>
      <c r="AJ18" s="74" t="str">
        <f t="shared" si="2"/>
        <v/>
      </c>
      <c r="AK18" s="67"/>
      <c r="AL18" s="74" t="str">
        <f t="shared" si="3"/>
        <v/>
      </c>
      <c r="AM18" s="75" t="str">
        <f t="shared" si="0"/>
        <v/>
      </c>
      <c r="AN18" s="76" t="str">
        <f>IFERROR(IF(AND(AH17="Probabilidad",AH18="Probabilidad"),(AN17-(+AN17*AM18)),IF(AH18="Probabilidad",(O17-(+O17*AM18)),IF(AH18="Impacto",AN17,""))),"")</f>
        <v/>
      </c>
      <c r="AO18" s="76" t="str">
        <f>IFERROR(IF(AND(AH17="Impacto",AH18="Impacto"),(AO17-(+AO17*AM18)),IF(AH18="Impacto",(U17-(+U17*AM18)),IF(AH18="Probabilidad",AO17,""))),"")</f>
        <v/>
      </c>
      <c r="AP18" s="67"/>
      <c r="AQ18" s="67"/>
      <c r="AR18" s="67"/>
      <c r="AS18" s="292"/>
      <c r="AT18" s="292"/>
      <c r="AU18" s="292"/>
      <c r="AV18" s="292"/>
      <c r="AW18" s="292"/>
      <c r="AX18" s="292"/>
      <c r="AY18" s="292"/>
      <c r="AZ18" s="292"/>
      <c r="BA18" s="292"/>
      <c r="BB18" s="292"/>
      <c r="BC18" s="292"/>
      <c r="BD18" s="292"/>
      <c r="BE18" s="292"/>
      <c r="BF18" s="292"/>
    </row>
    <row r="19" spans="1:58" ht="14.25" customHeight="1" x14ac:dyDescent="0.25">
      <c r="A19" s="292"/>
      <c r="B19" s="292"/>
      <c r="C19" s="292"/>
      <c r="D19" s="338"/>
      <c r="E19" s="292"/>
      <c r="F19" s="292"/>
      <c r="G19" s="292"/>
      <c r="H19" s="292"/>
      <c r="I19" s="292"/>
      <c r="J19" s="292"/>
      <c r="K19" s="292"/>
      <c r="L19" s="292"/>
      <c r="M19" s="292"/>
      <c r="N19" s="292"/>
      <c r="O19" s="292"/>
      <c r="P19" s="292"/>
      <c r="Q19" s="292"/>
      <c r="R19" s="292"/>
      <c r="S19" s="292"/>
      <c r="T19" s="292"/>
      <c r="U19" s="292"/>
      <c r="V19" s="292"/>
      <c r="W19" s="292"/>
      <c r="X19" s="71">
        <v>3</v>
      </c>
      <c r="Y19" s="71"/>
      <c r="Z19" s="71"/>
      <c r="AA19" s="71"/>
      <c r="AB19" s="71"/>
      <c r="AC19" s="71"/>
      <c r="AD19" s="71"/>
      <c r="AE19" s="77"/>
      <c r="AF19" s="67"/>
      <c r="AG19" s="78"/>
      <c r="AH19" s="67" t="str">
        <f t="shared" si="1"/>
        <v/>
      </c>
      <c r="AI19" s="67"/>
      <c r="AJ19" s="74" t="str">
        <f t="shared" si="2"/>
        <v/>
      </c>
      <c r="AK19" s="67"/>
      <c r="AL19" s="74" t="str">
        <f t="shared" si="3"/>
        <v/>
      </c>
      <c r="AM19" s="75" t="str">
        <f t="shared" si="0"/>
        <v/>
      </c>
      <c r="AN19" s="76" t="str">
        <f t="shared" ref="AN19:AN22" si="6">IFERROR(IF(AND(AH18="Probabilidad",AH19="Probabilidad"),(AN18-(+AN18*AM19)),IF(AND(AH18="Impacto",AH19="Probabilidad"),(AN17-(+AN17*AM19)),IF(AH19="Impacto",AN18,""))),"")</f>
        <v/>
      </c>
      <c r="AO19" s="76" t="str">
        <f t="shared" ref="AO19:AO22" si="7">IFERROR(IF(AND(AH18="Impacto",AH19="Impacto"),(AO18-(+AO18*AM19)),IF(AND(AH18="Probabilidad",AH19="Impacto"),(AO17-(+AO17*AM19)),IF(AH19="Probabilidad",AO18,""))),"")</f>
        <v/>
      </c>
      <c r="AP19" s="67"/>
      <c r="AQ19" s="67"/>
      <c r="AR19" s="67"/>
      <c r="AS19" s="292"/>
      <c r="AT19" s="292"/>
      <c r="AU19" s="292"/>
      <c r="AV19" s="292"/>
      <c r="AW19" s="292"/>
      <c r="AX19" s="292"/>
      <c r="AY19" s="292"/>
      <c r="AZ19" s="292"/>
      <c r="BA19" s="292"/>
      <c r="BB19" s="292"/>
      <c r="BC19" s="292"/>
      <c r="BD19" s="292"/>
      <c r="BE19" s="292"/>
      <c r="BF19" s="292"/>
    </row>
    <row r="20" spans="1:58" ht="14.25" customHeight="1" x14ac:dyDescent="0.25">
      <c r="A20" s="292"/>
      <c r="B20" s="292"/>
      <c r="C20" s="292"/>
      <c r="D20" s="338"/>
      <c r="E20" s="292"/>
      <c r="F20" s="292"/>
      <c r="G20" s="292"/>
      <c r="H20" s="292"/>
      <c r="I20" s="292"/>
      <c r="J20" s="292"/>
      <c r="K20" s="292"/>
      <c r="L20" s="292"/>
      <c r="M20" s="292"/>
      <c r="N20" s="292"/>
      <c r="O20" s="292"/>
      <c r="P20" s="292"/>
      <c r="Q20" s="292"/>
      <c r="R20" s="292"/>
      <c r="S20" s="292"/>
      <c r="T20" s="292"/>
      <c r="U20" s="292"/>
      <c r="V20" s="292"/>
      <c r="W20" s="292"/>
      <c r="X20" s="71">
        <v>4</v>
      </c>
      <c r="Y20" s="71"/>
      <c r="Z20" s="71"/>
      <c r="AA20" s="71"/>
      <c r="AB20" s="71"/>
      <c r="AC20" s="71"/>
      <c r="AD20" s="71"/>
      <c r="AE20" s="77"/>
      <c r="AF20" s="67"/>
      <c r="AG20" s="78"/>
      <c r="AH20" s="67" t="str">
        <f t="shared" si="1"/>
        <v/>
      </c>
      <c r="AI20" s="67"/>
      <c r="AJ20" s="74" t="str">
        <f t="shared" si="2"/>
        <v/>
      </c>
      <c r="AK20" s="67"/>
      <c r="AL20" s="74" t="str">
        <f t="shared" si="3"/>
        <v/>
      </c>
      <c r="AM20" s="75" t="str">
        <f t="shared" si="0"/>
        <v/>
      </c>
      <c r="AN20" s="76" t="str">
        <f t="shared" si="6"/>
        <v/>
      </c>
      <c r="AO20" s="76" t="str">
        <f t="shared" si="7"/>
        <v/>
      </c>
      <c r="AP20" s="67"/>
      <c r="AQ20" s="67"/>
      <c r="AR20" s="67"/>
      <c r="AS20" s="292"/>
      <c r="AT20" s="292"/>
      <c r="AU20" s="292"/>
      <c r="AV20" s="292"/>
      <c r="AW20" s="292"/>
      <c r="AX20" s="292"/>
      <c r="AY20" s="292"/>
      <c r="AZ20" s="292"/>
      <c r="BA20" s="292"/>
      <c r="BB20" s="292"/>
      <c r="BC20" s="292"/>
      <c r="BD20" s="292"/>
      <c r="BE20" s="292"/>
      <c r="BF20" s="292"/>
    </row>
    <row r="21" spans="1:58" ht="14.25" customHeight="1" x14ac:dyDescent="0.25">
      <c r="A21" s="292"/>
      <c r="B21" s="292"/>
      <c r="C21" s="292"/>
      <c r="D21" s="338"/>
      <c r="E21" s="292"/>
      <c r="F21" s="292"/>
      <c r="G21" s="292"/>
      <c r="H21" s="292"/>
      <c r="I21" s="292"/>
      <c r="J21" s="292"/>
      <c r="K21" s="292"/>
      <c r="L21" s="292"/>
      <c r="M21" s="292"/>
      <c r="N21" s="292"/>
      <c r="O21" s="292"/>
      <c r="P21" s="292"/>
      <c r="Q21" s="292"/>
      <c r="R21" s="292"/>
      <c r="S21" s="292"/>
      <c r="T21" s="292"/>
      <c r="U21" s="292"/>
      <c r="V21" s="292"/>
      <c r="W21" s="292"/>
      <c r="X21" s="71">
        <v>5</v>
      </c>
      <c r="Y21" s="71"/>
      <c r="Z21" s="71"/>
      <c r="AA21" s="71"/>
      <c r="AB21" s="71"/>
      <c r="AC21" s="71"/>
      <c r="AD21" s="71"/>
      <c r="AE21" s="77"/>
      <c r="AF21" s="67"/>
      <c r="AG21" s="78"/>
      <c r="AH21" s="67" t="str">
        <f t="shared" si="1"/>
        <v/>
      </c>
      <c r="AI21" s="67"/>
      <c r="AJ21" s="74" t="str">
        <f t="shared" si="2"/>
        <v/>
      </c>
      <c r="AK21" s="67"/>
      <c r="AL21" s="74" t="str">
        <f t="shared" si="3"/>
        <v/>
      </c>
      <c r="AM21" s="75" t="str">
        <f t="shared" si="0"/>
        <v/>
      </c>
      <c r="AN21" s="76" t="str">
        <f t="shared" si="6"/>
        <v/>
      </c>
      <c r="AO21" s="76" t="str">
        <f t="shared" si="7"/>
        <v/>
      </c>
      <c r="AP21" s="67"/>
      <c r="AQ21" s="67"/>
      <c r="AR21" s="67"/>
      <c r="AS21" s="292"/>
      <c r="AT21" s="292"/>
      <c r="AU21" s="292"/>
      <c r="AV21" s="292"/>
      <c r="AW21" s="292"/>
      <c r="AX21" s="292"/>
      <c r="AY21" s="292"/>
      <c r="AZ21" s="292"/>
      <c r="BA21" s="292"/>
      <c r="BB21" s="292"/>
      <c r="BC21" s="292"/>
      <c r="BD21" s="292"/>
      <c r="BE21" s="292"/>
      <c r="BF21" s="292"/>
    </row>
    <row r="22" spans="1:58" ht="14.25" customHeight="1" x14ac:dyDescent="0.25">
      <c r="A22" s="292"/>
      <c r="B22" s="292"/>
      <c r="C22" s="292"/>
      <c r="D22" s="339"/>
      <c r="E22" s="331"/>
      <c r="F22" s="331"/>
      <c r="G22" s="331"/>
      <c r="H22" s="331"/>
      <c r="I22" s="331"/>
      <c r="J22" s="331"/>
      <c r="K22" s="331"/>
      <c r="L22" s="331"/>
      <c r="M22" s="331"/>
      <c r="N22" s="331"/>
      <c r="O22" s="331"/>
      <c r="P22" s="331"/>
      <c r="Q22" s="331"/>
      <c r="R22" s="331"/>
      <c r="S22" s="331"/>
      <c r="T22" s="331"/>
      <c r="U22" s="331"/>
      <c r="V22" s="331"/>
      <c r="W22" s="331"/>
      <c r="X22" s="79">
        <v>6</v>
      </c>
      <c r="Y22" s="79"/>
      <c r="Z22" s="79"/>
      <c r="AA22" s="79"/>
      <c r="AB22" s="79"/>
      <c r="AC22" s="79"/>
      <c r="AD22" s="79"/>
      <c r="AE22" s="77"/>
      <c r="AF22" s="80"/>
      <c r="AG22" s="81"/>
      <c r="AH22" s="80" t="str">
        <f t="shared" si="1"/>
        <v/>
      </c>
      <c r="AI22" s="80"/>
      <c r="AJ22" s="83" t="str">
        <f t="shared" si="2"/>
        <v/>
      </c>
      <c r="AK22" s="80"/>
      <c r="AL22" s="83" t="str">
        <f t="shared" si="3"/>
        <v/>
      </c>
      <c r="AM22" s="84" t="str">
        <f t="shared" si="0"/>
        <v/>
      </c>
      <c r="AN22" s="76" t="str">
        <f t="shared" si="6"/>
        <v/>
      </c>
      <c r="AO22" s="76" t="str">
        <f t="shared" si="7"/>
        <v/>
      </c>
      <c r="AP22" s="80"/>
      <c r="AQ22" s="80"/>
      <c r="AR22" s="80"/>
      <c r="AS22" s="331"/>
      <c r="AT22" s="331"/>
      <c r="AU22" s="331"/>
      <c r="AV22" s="331"/>
      <c r="AW22" s="331"/>
      <c r="AX22" s="331"/>
      <c r="AY22" s="331"/>
      <c r="AZ22" s="331"/>
      <c r="BA22" s="331"/>
      <c r="BB22" s="331"/>
      <c r="BC22" s="331"/>
      <c r="BD22" s="331"/>
      <c r="BE22" s="331"/>
      <c r="BF22" s="331"/>
    </row>
    <row r="23" spans="1:58" ht="14.25" customHeight="1" x14ac:dyDescent="0.25">
      <c r="A23" s="292"/>
      <c r="B23" s="292"/>
      <c r="C23" s="292"/>
      <c r="D23" s="337"/>
      <c r="E23" s="334"/>
      <c r="F23" s="330"/>
      <c r="G23" s="332"/>
      <c r="H23" s="333"/>
      <c r="I23" s="334"/>
      <c r="J23" s="333"/>
      <c r="K23" s="333" t="str">
        <f>CONCATENATE(" *",'Identificación RG-RF-RLA-FT'!C52," *",'Identificación RG-RF-RLA-FT'!E52," *",'Identificación RG-RF-RLA-FT'!G52)</f>
        <v xml:space="preserve"> * * *</v>
      </c>
      <c r="L23" s="332"/>
      <c r="M23" s="335"/>
      <c r="N23" s="333"/>
      <c r="O23" s="336" t="str">
        <f>IF(N23="Muy Alta",100%,IF(N23="Alta",80%,IF(N23="Media",60%,IF(N23="Baja",40%,IF(N23="Muy Baja",20%,"")))))</f>
        <v/>
      </c>
      <c r="P23" s="333"/>
      <c r="Q23" s="336" t="str">
        <f>IF(P23="Catastrófico",100%,IF(P23="Mayor",80%,IF(P23="Moderado",60%,IF(P23="Menor",40%,IF(P23="Leve",20%,"")))))</f>
        <v/>
      </c>
      <c r="R23" s="333"/>
      <c r="S23" s="336" t="str">
        <f>IF(R23="Catastrófico",100%,IF(R23="Mayor",80%,IF(R23="Moderado",60%,IF(R23="Menor",40%,IF(R23="Leve",20%,"")))))</f>
        <v/>
      </c>
      <c r="T23" s="333" t="str">
        <f>IF(U23=100%,"Catastrófico",IF(U23=80%,"Mayor",IF(U23=60%,"Moderado",IF(U23=40%,"Menor",IF(U23=20%,"Leve","")))))</f>
        <v/>
      </c>
      <c r="U23" s="336" t="str">
        <f>IF(AND(Q23="",S23=""),"",MAX(Q23,S23))</f>
        <v/>
      </c>
      <c r="V23" s="336" t="str">
        <f>CONCATENATE(N23,T23)</f>
        <v/>
      </c>
      <c r="W23" s="333" t="str">
        <f>IF(V23="Muy AltaLeve","Alto",IF(V23="Muy AltaMenor","Alto",IF(V23="Muy AltaModerado","Alto",IF(V23="Muy AltaMayor","Alto",IF(V23="Muy AltaCatastrófico","Extremo",IF(V23="AltaLeve","Moderado",IF(V23="AltaMenor","Moderado",IF(V23="AltaModerado","Alto",IF(V23="AltaMayor","Alto",IF(V23="AltaCatastrófico","Extremo",IF(V23="MediaLeve","Moderado",IF(V23="MediaMenor","Moderado",IF(V23="MediaModerado","Moderado",IF(V23="MediaMayor","Alto",IF(V23="MediaCatastrófico","Extremo",IF(V23="BajaLeve","Bajo",IF(V23="BajaMenor","Moderado",IF(V23="BajaModerado","Moderado",IF(V23="BajaMayor","Alto",IF(V23="BajaCatastrófico","Extremo",IF(V23="Muy BajaLeve","Bajo",IF(V23="Muy BajaMenor","Bajo",IF(V23="Muy BajaModerado","Moderado",IF(V23="Muy BajaMayor","Alto",IF(V23="Muy BajaCatastrófico","Extremo","")))))))))))))))))))))))))</f>
        <v/>
      </c>
      <c r="X23" s="62">
        <v>1</v>
      </c>
      <c r="Y23" s="73"/>
      <c r="Z23" s="73"/>
      <c r="AA23" s="73"/>
      <c r="AB23" s="73"/>
      <c r="AC23" s="73"/>
      <c r="AD23" s="73"/>
      <c r="AE23" s="77"/>
      <c r="AF23" s="65"/>
      <c r="AG23" s="78"/>
      <c r="AH23" s="65" t="str">
        <f t="shared" si="1"/>
        <v/>
      </c>
      <c r="AI23" s="65"/>
      <c r="AJ23" s="68" t="str">
        <f t="shared" si="2"/>
        <v/>
      </c>
      <c r="AK23" s="65"/>
      <c r="AL23" s="68" t="str">
        <f t="shared" si="3"/>
        <v/>
      </c>
      <c r="AM23" s="69" t="str">
        <f t="shared" si="0"/>
        <v/>
      </c>
      <c r="AN23" s="70" t="str">
        <f>IFERROR(IF(AH23="Probabilidad",(O23-(+O23*AM23)),IF(AH23="Impacto",O23,"")),"")</f>
        <v/>
      </c>
      <c r="AO23" s="70" t="str">
        <f>IFERROR(IF(AH23="Impacto",(U23-(+U23*AM23)),IF(AH23="Probabilidad",U23,"")),"")</f>
        <v/>
      </c>
      <c r="AP23" s="65"/>
      <c r="AQ23" s="65"/>
      <c r="AR23" s="65"/>
      <c r="AS23" s="382" t="str">
        <f>O23</f>
        <v/>
      </c>
      <c r="AT23" s="382" t="str">
        <f>IF(AN23="","",MIN(AN23:AN28))</f>
        <v/>
      </c>
      <c r="AU23" s="333" t="str">
        <f>IFERROR(IF(AT23="","",IF(AT23&lt;=0.2,"Muy Baja",IF(AT23&lt;=0.4,"Baja",IF(AT23&lt;=0.6,"Media",IF(AT23&lt;=0.8,"Alta","Muy Alta"))))),"")</f>
        <v/>
      </c>
      <c r="AV23" s="382" t="str">
        <f>U23</f>
        <v/>
      </c>
      <c r="AW23" s="382" t="str">
        <f>IF(AO23="","",MIN(AO23:AO28))</f>
        <v/>
      </c>
      <c r="AX23" s="333" t="str">
        <f>IFERROR(IF(AW23="","",IF(AW23&lt;=0.2,"Leve",IF(AW23&lt;=0.4,"Menor",IF(AW23&lt;=0.6,"Moderado",IF(AW23&lt;=0.8,"Mayor","Catastrófico"))))),"")</f>
        <v/>
      </c>
      <c r="AY23" s="333" t="str">
        <f>W23</f>
        <v/>
      </c>
      <c r="AZ23" s="333" t="str">
        <f>IFERROR(IF(OR(AND(AU23="Muy Baja",AX23="Leve"),AND(AU23="Muy Baja",AX23="Menor"),AND(AU23="Baja",AX23="Leve")),"Bajo",IF(OR(AND(AU23="Muy baja",AX23="Moderado"),AND(AU23="Baja",AX23="Menor"),AND(AU23="Baja",AX23="Moderado"),AND(AU23="Media",AX23="Leve"),AND(AU23="Media",AX23="Menor"),AND(AU23="Media",AX23="Moderado"),AND(AU23="Alta",AX23="Leve"),AND(AU23="Alta",AX23="Menor")),"Moderado",IF(OR(AND(AU23="Muy Baja",AX23="Mayor"),AND(AU23="Baja",AX23="Mayor"),AND(AU23="Media",AX23="Mayor"),AND(AU23="Alta",AX23="Moderado"),AND(AU23="Alta",AX23="Mayor"),AND(AU23="Muy Alta",AX23="Leve"),AND(AU23="Muy Alta",AX23="Menor"),AND(AU23="Muy Alta",AX23="Moderado"),AND(AU23="Muy Alta",AX23="Mayor")),"Alto",IF(OR(AND(AU23="Muy Baja",AX23="Catastrófico"),AND(AU23="Baja",AX23="Catastrófico"),AND(AU23="Media",AX23="Catastrófico"),AND(AU23="Alta",AX23="Catastrófico"),AND(AU23="Muy Alta",AX23="Catastrófico")),"Extremo","")))),"")</f>
        <v/>
      </c>
      <c r="BA23" s="333"/>
      <c r="BB23" s="384"/>
      <c r="BC23" s="332"/>
      <c r="BD23" s="381"/>
      <c r="BE23" s="381"/>
      <c r="BF23" s="381"/>
    </row>
    <row r="24" spans="1:58" ht="14.25" customHeight="1" x14ac:dyDescent="0.25">
      <c r="A24" s="292"/>
      <c r="B24" s="292"/>
      <c r="C24" s="292"/>
      <c r="D24" s="338"/>
      <c r="E24" s="292"/>
      <c r="F24" s="292"/>
      <c r="G24" s="292"/>
      <c r="H24" s="292"/>
      <c r="I24" s="292"/>
      <c r="J24" s="292"/>
      <c r="K24" s="292"/>
      <c r="L24" s="292"/>
      <c r="M24" s="292"/>
      <c r="N24" s="292"/>
      <c r="O24" s="292"/>
      <c r="P24" s="292"/>
      <c r="Q24" s="292"/>
      <c r="R24" s="292"/>
      <c r="S24" s="292"/>
      <c r="T24" s="292"/>
      <c r="U24" s="292"/>
      <c r="V24" s="292"/>
      <c r="W24" s="292"/>
      <c r="X24" s="71">
        <v>2</v>
      </c>
      <c r="Y24" s="86"/>
      <c r="Z24" s="86"/>
      <c r="AA24" s="86"/>
      <c r="AB24" s="86"/>
      <c r="AC24" s="86"/>
      <c r="AD24" s="86"/>
      <c r="AE24" s="77"/>
      <c r="AF24" s="67"/>
      <c r="AG24" s="78"/>
      <c r="AH24" s="67" t="str">
        <f t="shared" si="1"/>
        <v/>
      </c>
      <c r="AI24" s="67"/>
      <c r="AJ24" s="74" t="str">
        <f t="shared" si="2"/>
        <v/>
      </c>
      <c r="AK24" s="67"/>
      <c r="AL24" s="74" t="str">
        <f t="shared" si="3"/>
        <v/>
      </c>
      <c r="AM24" s="75" t="str">
        <f t="shared" si="0"/>
        <v/>
      </c>
      <c r="AN24" s="76" t="str">
        <f>IFERROR(IF(AND(AH23="Probabilidad",AH24="Probabilidad"),(AN23-(+AN23*AM24)),IF(AH24="Probabilidad",(O23-(+O23*AM24)),IF(AH24="Impacto",AN23,""))),"")</f>
        <v/>
      </c>
      <c r="AO24" s="76" t="str">
        <f>IFERROR(IF(AND(AH23="Impacto",AH24="Impacto"),(AO23-(+AO23*AM24)),IF(AH24="Impacto",(U23-(+U23*AM24)),IF(AH24="Probabilidad",AO23,""))),"")</f>
        <v/>
      </c>
      <c r="AP24" s="67"/>
      <c r="AQ24" s="67"/>
      <c r="AR24" s="67"/>
      <c r="AS24" s="292"/>
      <c r="AT24" s="292"/>
      <c r="AU24" s="292"/>
      <c r="AV24" s="292"/>
      <c r="AW24" s="292"/>
      <c r="AX24" s="292"/>
      <c r="AY24" s="292"/>
      <c r="AZ24" s="292"/>
      <c r="BA24" s="292"/>
      <c r="BB24" s="292"/>
      <c r="BC24" s="292"/>
      <c r="BD24" s="292"/>
      <c r="BE24" s="292"/>
      <c r="BF24" s="292"/>
    </row>
    <row r="25" spans="1:58" ht="14.25" customHeight="1" x14ac:dyDescent="0.25">
      <c r="A25" s="292"/>
      <c r="B25" s="292"/>
      <c r="C25" s="292"/>
      <c r="D25" s="338"/>
      <c r="E25" s="292"/>
      <c r="F25" s="292"/>
      <c r="G25" s="292"/>
      <c r="H25" s="292"/>
      <c r="I25" s="292"/>
      <c r="J25" s="292"/>
      <c r="K25" s="292"/>
      <c r="L25" s="292"/>
      <c r="M25" s="292"/>
      <c r="N25" s="292"/>
      <c r="O25" s="292"/>
      <c r="P25" s="292"/>
      <c r="Q25" s="292"/>
      <c r="R25" s="292"/>
      <c r="S25" s="292"/>
      <c r="T25" s="292"/>
      <c r="U25" s="292"/>
      <c r="V25" s="292"/>
      <c r="W25" s="292"/>
      <c r="X25" s="71">
        <v>3</v>
      </c>
      <c r="Y25" s="86"/>
      <c r="Z25" s="86"/>
      <c r="AA25" s="86"/>
      <c r="AB25" s="86"/>
      <c r="AC25" s="86"/>
      <c r="AD25" s="86"/>
      <c r="AE25" s="77"/>
      <c r="AF25" s="67"/>
      <c r="AG25" s="78"/>
      <c r="AH25" s="67" t="str">
        <f t="shared" si="1"/>
        <v/>
      </c>
      <c r="AI25" s="67"/>
      <c r="AJ25" s="74" t="str">
        <f t="shared" si="2"/>
        <v/>
      </c>
      <c r="AK25" s="67"/>
      <c r="AL25" s="74" t="str">
        <f t="shared" si="3"/>
        <v/>
      </c>
      <c r="AM25" s="75" t="str">
        <f t="shared" si="0"/>
        <v/>
      </c>
      <c r="AN25" s="76" t="str">
        <f t="shared" ref="AN25:AN28" si="8">IFERROR(IF(AND(AH24="Probabilidad",AH25="Probabilidad"),(AN24-(+AN24*AM25)),IF(AND(AH24="Impacto",AH25="Probabilidad"),(AN23-(+AN23*AM25)),IF(AH25="Impacto",AN24,""))),"")</f>
        <v/>
      </c>
      <c r="AO25" s="76" t="str">
        <f t="shared" ref="AO25:AO28" si="9">IFERROR(IF(AND(AH24="Impacto",AH25="Impacto"),(AO24-(+AO24*AM25)),IF(AND(AH24="Probabilidad",AH25="Impacto"),(AO23-(+AO23*AM25)),IF(AH25="Probabilidad",AO24,""))),"")</f>
        <v/>
      </c>
      <c r="AP25" s="67"/>
      <c r="AQ25" s="67"/>
      <c r="AR25" s="67"/>
      <c r="AS25" s="292"/>
      <c r="AT25" s="292"/>
      <c r="AU25" s="292"/>
      <c r="AV25" s="292"/>
      <c r="AW25" s="292"/>
      <c r="AX25" s="292"/>
      <c r="AY25" s="292"/>
      <c r="AZ25" s="292"/>
      <c r="BA25" s="292"/>
      <c r="BB25" s="292"/>
      <c r="BC25" s="292"/>
      <c r="BD25" s="292"/>
      <c r="BE25" s="292"/>
      <c r="BF25" s="292"/>
    </row>
    <row r="26" spans="1:58" ht="14.25" customHeight="1" x14ac:dyDescent="0.25">
      <c r="A26" s="292"/>
      <c r="B26" s="292"/>
      <c r="C26" s="292"/>
      <c r="D26" s="338"/>
      <c r="E26" s="292"/>
      <c r="F26" s="292"/>
      <c r="G26" s="292"/>
      <c r="H26" s="292"/>
      <c r="I26" s="292"/>
      <c r="J26" s="292"/>
      <c r="K26" s="292"/>
      <c r="L26" s="292"/>
      <c r="M26" s="292"/>
      <c r="N26" s="292"/>
      <c r="O26" s="292"/>
      <c r="P26" s="292"/>
      <c r="Q26" s="292"/>
      <c r="R26" s="292"/>
      <c r="S26" s="292"/>
      <c r="T26" s="292"/>
      <c r="U26" s="292"/>
      <c r="V26" s="292"/>
      <c r="W26" s="292"/>
      <c r="X26" s="71">
        <v>4</v>
      </c>
      <c r="Y26" s="73"/>
      <c r="Z26" s="73"/>
      <c r="AA26" s="73"/>
      <c r="AB26" s="73"/>
      <c r="AC26" s="73"/>
      <c r="AD26" s="73"/>
      <c r="AE26" s="77"/>
      <c r="AF26" s="87"/>
      <c r="AG26" s="88"/>
      <c r="AH26" s="67" t="str">
        <f t="shared" si="1"/>
        <v/>
      </c>
      <c r="AI26" s="67"/>
      <c r="AJ26" s="74" t="str">
        <f t="shared" si="2"/>
        <v/>
      </c>
      <c r="AK26" s="67"/>
      <c r="AL26" s="74" t="str">
        <f t="shared" si="3"/>
        <v/>
      </c>
      <c r="AM26" s="75" t="str">
        <f t="shared" si="0"/>
        <v/>
      </c>
      <c r="AN26" s="76" t="str">
        <f t="shared" si="8"/>
        <v/>
      </c>
      <c r="AO26" s="76" t="str">
        <f t="shared" si="9"/>
        <v/>
      </c>
      <c r="AP26" s="67"/>
      <c r="AQ26" s="67"/>
      <c r="AR26" s="67"/>
      <c r="AS26" s="292"/>
      <c r="AT26" s="292"/>
      <c r="AU26" s="292"/>
      <c r="AV26" s="292"/>
      <c r="AW26" s="292"/>
      <c r="AX26" s="292"/>
      <c r="AY26" s="292"/>
      <c r="AZ26" s="292"/>
      <c r="BA26" s="292"/>
      <c r="BB26" s="292"/>
      <c r="BC26" s="292"/>
      <c r="BD26" s="292"/>
      <c r="BE26" s="292"/>
      <c r="BF26" s="292"/>
    </row>
    <row r="27" spans="1:58" ht="14.25" customHeight="1" x14ac:dyDescent="0.25">
      <c r="A27" s="292"/>
      <c r="B27" s="292"/>
      <c r="C27" s="292"/>
      <c r="D27" s="338"/>
      <c r="E27" s="292"/>
      <c r="F27" s="292"/>
      <c r="G27" s="292"/>
      <c r="H27" s="292"/>
      <c r="I27" s="292"/>
      <c r="J27" s="292"/>
      <c r="K27" s="292"/>
      <c r="L27" s="292"/>
      <c r="M27" s="292"/>
      <c r="N27" s="292"/>
      <c r="O27" s="292"/>
      <c r="P27" s="292"/>
      <c r="Q27" s="292"/>
      <c r="R27" s="292"/>
      <c r="S27" s="292"/>
      <c r="T27" s="292"/>
      <c r="U27" s="292"/>
      <c r="V27" s="292"/>
      <c r="W27" s="292"/>
      <c r="X27" s="71">
        <v>5</v>
      </c>
      <c r="Y27" s="71"/>
      <c r="Z27" s="71"/>
      <c r="AA27" s="71"/>
      <c r="AB27" s="71"/>
      <c r="AC27" s="71"/>
      <c r="AD27" s="71"/>
      <c r="AE27" s="77"/>
      <c r="AF27" s="67"/>
      <c r="AG27" s="78"/>
      <c r="AH27" s="67" t="str">
        <f t="shared" si="1"/>
        <v/>
      </c>
      <c r="AI27" s="67"/>
      <c r="AJ27" s="74" t="str">
        <f t="shared" si="2"/>
        <v/>
      </c>
      <c r="AK27" s="67"/>
      <c r="AL27" s="74" t="str">
        <f t="shared" si="3"/>
        <v/>
      </c>
      <c r="AM27" s="75" t="str">
        <f t="shared" si="0"/>
        <v/>
      </c>
      <c r="AN27" s="76" t="str">
        <f t="shared" si="8"/>
        <v/>
      </c>
      <c r="AO27" s="76" t="str">
        <f t="shared" si="9"/>
        <v/>
      </c>
      <c r="AP27" s="67"/>
      <c r="AQ27" s="67"/>
      <c r="AR27" s="67"/>
      <c r="AS27" s="292"/>
      <c r="AT27" s="292"/>
      <c r="AU27" s="292"/>
      <c r="AV27" s="292"/>
      <c r="AW27" s="292"/>
      <c r="AX27" s="292"/>
      <c r="AY27" s="292"/>
      <c r="AZ27" s="292"/>
      <c r="BA27" s="292"/>
      <c r="BB27" s="292"/>
      <c r="BC27" s="292"/>
      <c r="BD27" s="292"/>
      <c r="BE27" s="292"/>
      <c r="BF27" s="292"/>
    </row>
    <row r="28" spans="1:58" ht="14.25" customHeight="1" x14ac:dyDescent="0.25">
      <c r="A28" s="292"/>
      <c r="B28" s="292"/>
      <c r="C28" s="292"/>
      <c r="D28" s="339"/>
      <c r="E28" s="331"/>
      <c r="F28" s="331"/>
      <c r="G28" s="331"/>
      <c r="H28" s="331"/>
      <c r="I28" s="331"/>
      <c r="J28" s="331"/>
      <c r="K28" s="331"/>
      <c r="L28" s="331"/>
      <c r="M28" s="331"/>
      <c r="N28" s="331"/>
      <c r="O28" s="331"/>
      <c r="P28" s="331"/>
      <c r="Q28" s="331"/>
      <c r="R28" s="331"/>
      <c r="S28" s="331"/>
      <c r="T28" s="331"/>
      <c r="U28" s="331"/>
      <c r="V28" s="331"/>
      <c r="W28" s="331"/>
      <c r="X28" s="79">
        <v>6</v>
      </c>
      <c r="Y28" s="79"/>
      <c r="Z28" s="79"/>
      <c r="AA28" s="79"/>
      <c r="AB28" s="79"/>
      <c r="AC28" s="79"/>
      <c r="AD28" s="79"/>
      <c r="AE28" s="77"/>
      <c r="AF28" s="80"/>
      <c r="AG28" s="81"/>
      <c r="AH28" s="80" t="str">
        <f t="shared" si="1"/>
        <v/>
      </c>
      <c r="AI28" s="80"/>
      <c r="AJ28" s="83" t="str">
        <f t="shared" si="2"/>
        <v/>
      </c>
      <c r="AK28" s="80"/>
      <c r="AL28" s="83" t="str">
        <f t="shared" si="3"/>
        <v/>
      </c>
      <c r="AM28" s="84" t="str">
        <f t="shared" si="0"/>
        <v/>
      </c>
      <c r="AN28" s="76" t="str">
        <f t="shared" si="8"/>
        <v/>
      </c>
      <c r="AO28" s="76" t="str">
        <f t="shared" si="9"/>
        <v/>
      </c>
      <c r="AP28" s="80"/>
      <c r="AQ28" s="80"/>
      <c r="AR28" s="80"/>
      <c r="AS28" s="331"/>
      <c r="AT28" s="331"/>
      <c r="AU28" s="331"/>
      <c r="AV28" s="331"/>
      <c r="AW28" s="331"/>
      <c r="AX28" s="331"/>
      <c r="AY28" s="331"/>
      <c r="AZ28" s="331"/>
      <c r="BA28" s="331"/>
      <c r="BB28" s="331"/>
      <c r="BC28" s="331"/>
      <c r="BD28" s="331"/>
      <c r="BE28" s="331"/>
      <c r="BF28" s="331"/>
    </row>
    <row r="29" spans="1:58" ht="14.25" customHeight="1" x14ac:dyDescent="0.25">
      <c r="A29" s="292"/>
      <c r="B29" s="292"/>
      <c r="C29" s="292"/>
      <c r="D29" s="337"/>
      <c r="E29" s="334"/>
      <c r="F29" s="330"/>
      <c r="G29" s="332"/>
      <c r="H29" s="333"/>
      <c r="I29" s="334"/>
      <c r="J29" s="333"/>
      <c r="K29" s="333" t="str">
        <f>CONCATENATE(" *",'Identificación RG-RF-RLA-FT'!C69," *",'Identificación RG-RF-RLA-FT'!E69," *",'Identificación RG-RF-RLA-FT'!G69)</f>
        <v xml:space="preserve"> * * *</v>
      </c>
      <c r="L29" s="332"/>
      <c r="M29" s="335"/>
      <c r="N29" s="333"/>
      <c r="O29" s="336" t="str">
        <f>IF(N29="Muy Alta",100%,IF(N29="Alta",80%,IF(N29="Media",60%,IF(N29="Baja",40%,IF(N29="Muy Baja",20%,"")))))</f>
        <v/>
      </c>
      <c r="P29" s="333"/>
      <c r="Q29" s="336" t="str">
        <f>IF(P29="Catastrófico",100%,IF(P29="Mayor",80%,IF(P29="Moderado",60%,IF(P29="Menor",40%,IF(P29="Leve",20%,"")))))</f>
        <v/>
      </c>
      <c r="R29" s="333"/>
      <c r="S29" s="336" t="str">
        <f>IF(R29="Catastrófico",100%,IF(R29="Mayor",80%,IF(R29="Moderado",60%,IF(R29="Menor",40%,IF(R29="Leve",20%,"")))))</f>
        <v/>
      </c>
      <c r="T29" s="333" t="str">
        <f>IF(U29=100%,"Catastrófico",IF(U29=80%,"Mayor",IF(U29=60%,"Moderado",IF(U29=40%,"Menor",IF(U29=20%,"Leve","")))))</f>
        <v/>
      </c>
      <c r="U29" s="336" t="str">
        <f>IF(AND(Q29="",S29=""),"",MAX(Q29,S29))</f>
        <v/>
      </c>
      <c r="V29" s="336" t="str">
        <f>CONCATENATE(N29,T29)</f>
        <v/>
      </c>
      <c r="W29" s="333" t="str">
        <f>IF(V29="Muy AltaLeve","Alto",IF(V29="Muy AltaMenor","Alto",IF(V29="Muy AltaModerado","Alto",IF(V29="Muy AltaMayor","Alto",IF(V29="Muy AltaCatastrófico","Extremo",IF(V29="AltaLeve","Moderado",IF(V29="AltaMenor","Moderado",IF(V29="AltaModerado","Alto",IF(V29="AltaMayor","Alto",IF(V29="AltaCatastrófico","Extremo",IF(V29="MediaLeve","Moderado",IF(V29="MediaMenor","Moderado",IF(V29="MediaModerado","Moderado",IF(V29="MediaMayor","Alto",IF(V29="MediaCatastrófico","Extremo",IF(V29="BajaLeve","Bajo",IF(V29="BajaMenor","Moderado",IF(V29="BajaModerado","Moderado",IF(V29="BajaMayor","Alto",IF(V29="BajaCatastrófico","Extremo",IF(V29="Muy BajaLeve","Bajo",IF(V29="Muy BajaMenor","Bajo",IF(V29="Muy BajaModerado","Moderado",IF(V29="Muy BajaMayor","Alto",IF(V29="Muy BajaCatastrófico","Extremo","")))))))))))))))))))))))))</f>
        <v/>
      </c>
      <c r="X29" s="62">
        <v>1</v>
      </c>
      <c r="Y29" s="62"/>
      <c r="Z29" s="62"/>
      <c r="AA29" s="62"/>
      <c r="AB29" s="62"/>
      <c r="AC29" s="62"/>
      <c r="AD29" s="62"/>
      <c r="AE29" s="77"/>
      <c r="AF29" s="65"/>
      <c r="AG29" s="89"/>
      <c r="AH29" s="65" t="str">
        <f t="shared" si="1"/>
        <v/>
      </c>
      <c r="AI29" s="65"/>
      <c r="AJ29" s="68" t="str">
        <f t="shared" si="2"/>
        <v/>
      </c>
      <c r="AK29" s="65"/>
      <c r="AL29" s="68" t="str">
        <f t="shared" si="3"/>
        <v/>
      </c>
      <c r="AM29" s="69" t="str">
        <f t="shared" si="0"/>
        <v/>
      </c>
      <c r="AN29" s="70" t="str">
        <f>IFERROR(IF(AH29="Probabilidad",(O29-(+O29*AM29)),IF(AH29="Impacto",O29,"")),"")</f>
        <v/>
      </c>
      <c r="AO29" s="70" t="str">
        <f>IFERROR(IF(AH29="Impacto",(U29-(+U29*AM29)),IF(AH29="Probabilidad",U29,"")),"")</f>
        <v/>
      </c>
      <c r="AP29" s="65"/>
      <c r="AQ29" s="65"/>
      <c r="AR29" s="65"/>
      <c r="AS29" s="382" t="str">
        <f>O29</f>
        <v/>
      </c>
      <c r="AT29" s="382" t="str">
        <f>IF(AN29="","",MIN(AN29:AN34))</f>
        <v/>
      </c>
      <c r="AU29" s="333" t="str">
        <f>IFERROR(IF(AT29="","",IF(AT29&lt;=0.2,"Muy Baja",IF(AT29&lt;=0.4,"Baja",IF(AT29&lt;=0.6,"Media",IF(AT29&lt;=0.8,"Alta","Muy Alta"))))),"")</f>
        <v/>
      </c>
      <c r="AV29" s="382" t="str">
        <f>U29</f>
        <v/>
      </c>
      <c r="AW29" s="382" t="str">
        <f>IF(AO29="","",MIN(AO29:AO34))</f>
        <v/>
      </c>
      <c r="AX29" s="333" t="str">
        <f>IFERROR(IF(AW29="","",IF(AW29&lt;=0.2,"Leve",IF(AW29&lt;=0.4,"Menor",IF(AW29&lt;=0.6,"Moderado",IF(AW29&lt;=0.8,"Mayor","Catastrófico"))))),"")</f>
        <v/>
      </c>
      <c r="AY29" s="333" t="str">
        <f>W29</f>
        <v/>
      </c>
      <c r="AZ29" s="333" t="str">
        <f>IFERROR(IF(OR(AND(AU29="Muy Baja",AX29="Leve"),AND(AU29="Muy Baja",AX29="Menor"),AND(AU29="Baja",AX29="Leve")),"Bajo",IF(OR(AND(AU29="Muy baja",AX29="Moderado"),AND(AU29="Baja",AX29="Menor"),AND(AU29="Baja",AX29="Moderado"),AND(AU29="Media",AX29="Leve"),AND(AU29="Media",AX29="Menor"),AND(AU29="Media",AX29="Moderado"),AND(AU29="Alta",AX29="Leve"),AND(AU29="Alta",AX29="Menor")),"Moderado",IF(OR(AND(AU29="Muy Baja",AX29="Mayor"),AND(AU29="Baja",AX29="Mayor"),AND(AU29="Media",AX29="Mayor"),AND(AU29="Alta",AX29="Moderado"),AND(AU29="Alta",AX29="Mayor"),AND(AU29="Muy Alta",AX29="Leve"),AND(AU29="Muy Alta",AX29="Menor"),AND(AU29="Muy Alta",AX29="Moderado"),AND(AU29="Muy Alta",AX29="Mayor")),"Alto",IF(OR(AND(AU29="Muy Baja",AX29="Catastrófico"),AND(AU29="Baja",AX29="Catastrófico"),AND(AU29="Media",AX29="Catastrófico"),AND(AU29="Alta",AX29="Catastrófico"),AND(AU29="Muy Alta",AX29="Catastrófico")),"Extremo","")))),"")</f>
        <v/>
      </c>
      <c r="BA29" s="333"/>
      <c r="BB29" s="332"/>
      <c r="BC29" s="332"/>
      <c r="BD29" s="381"/>
      <c r="BE29" s="381"/>
      <c r="BF29" s="381"/>
    </row>
    <row r="30" spans="1:58" ht="14.25" customHeight="1" x14ac:dyDescent="0.25">
      <c r="A30" s="292"/>
      <c r="B30" s="292"/>
      <c r="C30" s="292"/>
      <c r="D30" s="338"/>
      <c r="E30" s="292"/>
      <c r="F30" s="292"/>
      <c r="G30" s="292"/>
      <c r="H30" s="292"/>
      <c r="I30" s="292"/>
      <c r="J30" s="292"/>
      <c r="K30" s="292"/>
      <c r="L30" s="292"/>
      <c r="M30" s="292"/>
      <c r="N30" s="292"/>
      <c r="O30" s="292"/>
      <c r="P30" s="292"/>
      <c r="Q30" s="292"/>
      <c r="R30" s="292"/>
      <c r="S30" s="292"/>
      <c r="T30" s="292"/>
      <c r="U30" s="292"/>
      <c r="V30" s="292"/>
      <c r="W30" s="292"/>
      <c r="X30" s="71">
        <v>2</v>
      </c>
      <c r="Y30" s="71"/>
      <c r="Z30" s="71"/>
      <c r="AA30" s="71"/>
      <c r="AB30" s="71"/>
      <c r="AC30" s="71"/>
      <c r="AD30" s="71"/>
      <c r="AE30" s="77"/>
      <c r="AF30" s="67"/>
      <c r="AG30" s="78"/>
      <c r="AH30" s="67" t="str">
        <f t="shared" si="1"/>
        <v/>
      </c>
      <c r="AI30" s="67"/>
      <c r="AJ30" s="74" t="str">
        <f t="shared" si="2"/>
        <v/>
      </c>
      <c r="AK30" s="67"/>
      <c r="AL30" s="74" t="str">
        <f t="shared" si="3"/>
        <v/>
      </c>
      <c r="AM30" s="75" t="str">
        <f t="shared" si="0"/>
        <v/>
      </c>
      <c r="AN30" s="76" t="str">
        <f>IFERROR(IF(AND(AH29="Probabilidad",AH30="Probabilidad"),(AN29-(+AN29*AM30)),IF(AH30="Probabilidad",(O29-(+O29*AM30)),IF(AH30="Impacto",AN29,""))),"")</f>
        <v/>
      </c>
      <c r="AO30" s="76" t="str">
        <f>IFERROR(IF(AND(AH29="Impacto",AH30="Impacto"),(AO29-(+AO29*AM30)),IF(AH30="Impacto",(U29-(+U29*AM30)),IF(AH30="Probabilidad",AO29,""))),"")</f>
        <v/>
      </c>
      <c r="AP30" s="67"/>
      <c r="AQ30" s="67"/>
      <c r="AR30" s="67"/>
      <c r="AS30" s="292"/>
      <c r="AT30" s="292"/>
      <c r="AU30" s="292"/>
      <c r="AV30" s="292"/>
      <c r="AW30" s="292"/>
      <c r="AX30" s="292"/>
      <c r="AY30" s="292"/>
      <c r="AZ30" s="292"/>
      <c r="BA30" s="292"/>
      <c r="BB30" s="292"/>
      <c r="BC30" s="292"/>
      <c r="BD30" s="292"/>
      <c r="BE30" s="292"/>
      <c r="BF30" s="292"/>
    </row>
    <row r="31" spans="1:58" ht="14.25" customHeight="1" x14ac:dyDescent="0.25">
      <c r="A31" s="292"/>
      <c r="B31" s="292"/>
      <c r="C31" s="292"/>
      <c r="D31" s="338"/>
      <c r="E31" s="292"/>
      <c r="F31" s="292"/>
      <c r="G31" s="292"/>
      <c r="H31" s="292"/>
      <c r="I31" s="292"/>
      <c r="J31" s="292"/>
      <c r="K31" s="292"/>
      <c r="L31" s="292"/>
      <c r="M31" s="292"/>
      <c r="N31" s="292"/>
      <c r="O31" s="292"/>
      <c r="P31" s="292"/>
      <c r="Q31" s="292"/>
      <c r="R31" s="292"/>
      <c r="S31" s="292"/>
      <c r="T31" s="292"/>
      <c r="U31" s="292"/>
      <c r="V31" s="292"/>
      <c r="W31" s="292"/>
      <c r="X31" s="71">
        <v>3</v>
      </c>
      <c r="Y31" s="71"/>
      <c r="Z31" s="71"/>
      <c r="AA31" s="71"/>
      <c r="AB31" s="71"/>
      <c r="AC31" s="71"/>
      <c r="AD31" s="71"/>
      <c r="AE31" s="77"/>
      <c r="AF31" s="67"/>
      <c r="AG31" s="78"/>
      <c r="AH31" s="67" t="str">
        <f t="shared" si="1"/>
        <v/>
      </c>
      <c r="AI31" s="67"/>
      <c r="AJ31" s="74" t="str">
        <f t="shared" si="2"/>
        <v/>
      </c>
      <c r="AK31" s="67"/>
      <c r="AL31" s="74" t="str">
        <f t="shared" si="3"/>
        <v/>
      </c>
      <c r="AM31" s="75" t="str">
        <f t="shared" si="0"/>
        <v/>
      </c>
      <c r="AN31" s="76" t="str">
        <f t="shared" ref="AN31:AN34" si="10">IFERROR(IF(AND(AH30="Probabilidad",AH31="Probabilidad"),(AN30-(+AN30*AM31)),IF(AND(AH30="Impacto",AH31="Probabilidad"),(AN29-(+AN29*AM31)),IF(AH31="Impacto",AN30,""))),"")</f>
        <v/>
      </c>
      <c r="AO31" s="76" t="str">
        <f t="shared" ref="AO31:AO34" si="11">IFERROR(IF(AND(AH30="Impacto",AH31="Impacto"),(AO30-(+AO30*AM31)),IF(AND(AH30="Probabilidad",AH31="Impacto"),(AO29-(+AO29*AM31)),IF(AH31="Probabilidad",AO30,""))),"")</f>
        <v/>
      </c>
      <c r="AP31" s="67"/>
      <c r="AQ31" s="67"/>
      <c r="AR31" s="67"/>
      <c r="AS31" s="292"/>
      <c r="AT31" s="292"/>
      <c r="AU31" s="292"/>
      <c r="AV31" s="292"/>
      <c r="AW31" s="292"/>
      <c r="AX31" s="292"/>
      <c r="AY31" s="292"/>
      <c r="AZ31" s="292"/>
      <c r="BA31" s="292"/>
      <c r="BB31" s="292"/>
      <c r="BC31" s="292"/>
      <c r="BD31" s="292"/>
      <c r="BE31" s="292"/>
      <c r="BF31" s="292"/>
    </row>
    <row r="32" spans="1:58" ht="14.25" customHeight="1" x14ac:dyDescent="0.25">
      <c r="A32" s="292"/>
      <c r="B32" s="292"/>
      <c r="C32" s="292"/>
      <c r="D32" s="338"/>
      <c r="E32" s="292"/>
      <c r="F32" s="292"/>
      <c r="G32" s="292"/>
      <c r="H32" s="292"/>
      <c r="I32" s="292"/>
      <c r="J32" s="292"/>
      <c r="K32" s="292"/>
      <c r="L32" s="292"/>
      <c r="M32" s="292"/>
      <c r="N32" s="292"/>
      <c r="O32" s="292"/>
      <c r="P32" s="292"/>
      <c r="Q32" s="292"/>
      <c r="R32" s="292"/>
      <c r="S32" s="292"/>
      <c r="T32" s="292"/>
      <c r="U32" s="292"/>
      <c r="V32" s="292"/>
      <c r="W32" s="292"/>
      <c r="X32" s="71">
        <v>4</v>
      </c>
      <c r="Y32" s="71"/>
      <c r="Z32" s="71"/>
      <c r="AA32" s="71"/>
      <c r="AB32" s="71"/>
      <c r="AC32" s="71"/>
      <c r="AD32" s="71"/>
      <c r="AE32" s="77"/>
      <c r="AF32" s="67"/>
      <c r="AG32" s="78"/>
      <c r="AH32" s="67" t="str">
        <f t="shared" si="1"/>
        <v/>
      </c>
      <c r="AI32" s="67"/>
      <c r="AJ32" s="74" t="str">
        <f t="shared" si="2"/>
        <v/>
      </c>
      <c r="AK32" s="67"/>
      <c r="AL32" s="74" t="str">
        <f t="shared" si="3"/>
        <v/>
      </c>
      <c r="AM32" s="75" t="str">
        <f t="shared" si="0"/>
        <v/>
      </c>
      <c r="AN32" s="76" t="str">
        <f t="shared" si="10"/>
        <v/>
      </c>
      <c r="AO32" s="76" t="str">
        <f t="shared" si="11"/>
        <v/>
      </c>
      <c r="AP32" s="67"/>
      <c r="AQ32" s="67"/>
      <c r="AR32" s="67"/>
      <c r="AS32" s="292"/>
      <c r="AT32" s="292"/>
      <c r="AU32" s="292"/>
      <c r="AV32" s="292"/>
      <c r="AW32" s="292"/>
      <c r="AX32" s="292"/>
      <c r="AY32" s="292"/>
      <c r="AZ32" s="292"/>
      <c r="BA32" s="292"/>
      <c r="BB32" s="292"/>
      <c r="BC32" s="292"/>
      <c r="BD32" s="292"/>
      <c r="BE32" s="292"/>
      <c r="BF32" s="292"/>
    </row>
    <row r="33" spans="1:58" ht="14.25" customHeight="1" x14ac:dyDescent="0.25">
      <c r="A33" s="292"/>
      <c r="B33" s="292"/>
      <c r="C33" s="292"/>
      <c r="D33" s="338"/>
      <c r="E33" s="292"/>
      <c r="F33" s="292"/>
      <c r="G33" s="292"/>
      <c r="H33" s="292"/>
      <c r="I33" s="292"/>
      <c r="J33" s="292"/>
      <c r="K33" s="292"/>
      <c r="L33" s="292"/>
      <c r="M33" s="292"/>
      <c r="N33" s="292"/>
      <c r="O33" s="292"/>
      <c r="P33" s="292"/>
      <c r="Q33" s="292"/>
      <c r="R33" s="292"/>
      <c r="S33" s="292"/>
      <c r="T33" s="292"/>
      <c r="U33" s="292"/>
      <c r="V33" s="292"/>
      <c r="W33" s="292"/>
      <c r="X33" s="71">
        <v>5</v>
      </c>
      <c r="Y33" s="71"/>
      <c r="Z33" s="71"/>
      <c r="AA33" s="71"/>
      <c r="AB33" s="71"/>
      <c r="AC33" s="71"/>
      <c r="AD33" s="71"/>
      <c r="AE33" s="77"/>
      <c r="AF33" s="67"/>
      <c r="AG33" s="78"/>
      <c r="AH33" s="67" t="str">
        <f t="shared" si="1"/>
        <v/>
      </c>
      <c r="AI33" s="67"/>
      <c r="AJ33" s="74" t="str">
        <f t="shared" si="2"/>
        <v/>
      </c>
      <c r="AK33" s="67"/>
      <c r="AL33" s="74" t="str">
        <f t="shared" si="3"/>
        <v/>
      </c>
      <c r="AM33" s="75" t="str">
        <f t="shared" si="0"/>
        <v/>
      </c>
      <c r="AN33" s="76" t="str">
        <f t="shared" si="10"/>
        <v/>
      </c>
      <c r="AO33" s="76" t="str">
        <f t="shared" si="11"/>
        <v/>
      </c>
      <c r="AP33" s="67"/>
      <c r="AQ33" s="67"/>
      <c r="AR33" s="67"/>
      <c r="AS33" s="292"/>
      <c r="AT33" s="292"/>
      <c r="AU33" s="292"/>
      <c r="AV33" s="292"/>
      <c r="AW33" s="292"/>
      <c r="AX33" s="292"/>
      <c r="AY33" s="292"/>
      <c r="AZ33" s="292"/>
      <c r="BA33" s="292"/>
      <c r="BB33" s="292"/>
      <c r="BC33" s="292"/>
      <c r="BD33" s="292"/>
      <c r="BE33" s="292"/>
      <c r="BF33" s="292"/>
    </row>
    <row r="34" spans="1:58" ht="14.25" customHeight="1" x14ac:dyDescent="0.25">
      <c r="A34" s="292"/>
      <c r="B34" s="292"/>
      <c r="C34" s="292"/>
      <c r="D34" s="339"/>
      <c r="E34" s="331"/>
      <c r="F34" s="331"/>
      <c r="G34" s="331"/>
      <c r="H34" s="331"/>
      <c r="I34" s="331"/>
      <c r="J34" s="331"/>
      <c r="K34" s="331"/>
      <c r="L34" s="331"/>
      <c r="M34" s="331"/>
      <c r="N34" s="331"/>
      <c r="O34" s="331"/>
      <c r="P34" s="331"/>
      <c r="Q34" s="331"/>
      <c r="R34" s="331"/>
      <c r="S34" s="331"/>
      <c r="T34" s="331"/>
      <c r="U34" s="331"/>
      <c r="V34" s="331"/>
      <c r="W34" s="331"/>
      <c r="X34" s="79">
        <v>6</v>
      </c>
      <c r="Y34" s="79"/>
      <c r="Z34" s="79"/>
      <c r="AA34" s="79"/>
      <c r="AB34" s="79"/>
      <c r="AC34" s="79"/>
      <c r="AD34" s="79"/>
      <c r="AE34" s="77"/>
      <c r="AF34" s="80"/>
      <c r="AG34" s="81"/>
      <c r="AH34" s="80" t="str">
        <f t="shared" si="1"/>
        <v/>
      </c>
      <c r="AI34" s="80"/>
      <c r="AJ34" s="83" t="str">
        <f t="shared" si="2"/>
        <v/>
      </c>
      <c r="AK34" s="80"/>
      <c r="AL34" s="83" t="str">
        <f t="shared" si="3"/>
        <v/>
      </c>
      <c r="AM34" s="84" t="str">
        <f t="shared" si="0"/>
        <v/>
      </c>
      <c r="AN34" s="76" t="str">
        <f t="shared" si="10"/>
        <v/>
      </c>
      <c r="AO34" s="76" t="str">
        <f t="shared" si="11"/>
        <v/>
      </c>
      <c r="AP34" s="80"/>
      <c r="AQ34" s="80"/>
      <c r="AR34" s="80"/>
      <c r="AS34" s="331"/>
      <c r="AT34" s="331"/>
      <c r="AU34" s="331"/>
      <c r="AV34" s="331"/>
      <c r="AW34" s="331"/>
      <c r="AX34" s="331"/>
      <c r="AY34" s="331"/>
      <c r="AZ34" s="331"/>
      <c r="BA34" s="331"/>
      <c r="BB34" s="331"/>
      <c r="BC34" s="331"/>
      <c r="BD34" s="331"/>
      <c r="BE34" s="331"/>
      <c r="BF34" s="331"/>
    </row>
    <row r="35" spans="1:58" ht="14.25" customHeight="1" x14ac:dyDescent="0.25">
      <c r="A35" s="292"/>
      <c r="B35" s="292"/>
      <c r="C35" s="292"/>
      <c r="D35" s="337"/>
      <c r="E35" s="334"/>
      <c r="F35" s="330"/>
      <c r="G35" s="332"/>
      <c r="H35" s="333"/>
      <c r="I35" s="334"/>
      <c r="J35" s="333"/>
      <c r="K35" s="333" t="str">
        <f>CONCATENATE(" *",'Identificación RG-RF-RLA-FT'!C86," *",'Identificación RG-RF-RLA-FT'!E86," *",'Identificación RG-RF-RLA-FT'!G86)</f>
        <v xml:space="preserve"> * * *</v>
      </c>
      <c r="L35" s="380"/>
      <c r="M35" s="335"/>
      <c r="N35" s="333"/>
      <c r="O35" s="336" t="str">
        <f>IF(N35="Muy Alta",100%,IF(N35="Alta",80%,IF(N35="Media",60%,IF(N35="Baja",40%,IF(N35="Muy Baja",20%,"")))))</f>
        <v/>
      </c>
      <c r="P35" s="333"/>
      <c r="Q35" s="336" t="str">
        <f>IF(P35="Catastrófico",100%,IF(P35="Mayor",80%,IF(P35="Moderado",60%,IF(P35="Menor",40%,IF(P35="Leve",20%,"")))))</f>
        <v/>
      </c>
      <c r="R35" s="333"/>
      <c r="S35" s="336" t="str">
        <f>IF(R35="Catastrófico",100%,IF(R35="Mayor",80%,IF(R35="Moderado",60%,IF(R35="Menor",40%,IF(R35="Leve",20%,"")))))</f>
        <v/>
      </c>
      <c r="T35" s="333" t="str">
        <f>IF(U35=100%,"Catastrófico",IF(U35=80%,"Mayor",IF(U35=60%,"Moderado",IF(U35=40%,"Menor",IF(U35=20%,"Leve","")))))</f>
        <v/>
      </c>
      <c r="U35" s="336" t="str">
        <f>IF(AND(Q35="",S35=""),"",MAX(Q35,S35))</f>
        <v/>
      </c>
      <c r="V35" s="336" t="str">
        <f>CONCATENATE(N35,T35)</f>
        <v/>
      </c>
      <c r="W35" s="333" t="str">
        <f>IF(V35="Muy AltaLeve","Alto",IF(V35="Muy AltaMenor","Alto",IF(V35="Muy AltaModerado","Alto",IF(V35="Muy AltaMayor","Alto",IF(V35="Muy AltaCatastrófico","Extremo",IF(V35="AltaLeve","Moderado",IF(V35="AltaMenor","Moderado",IF(V35="AltaModerado","Alto",IF(V35="AltaMayor","Alto",IF(V35="AltaCatastrófico","Extremo",IF(V35="MediaLeve","Moderado",IF(V35="MediaMenor","Moderado",IF(V35="MediaModerado","Moderado",IF(V35="MediaMayor","Alto",IF(V35="MediaCatastrófico","Extremo",IF(V35="BajaLeve","Bajo",IF(V35="BajaMenor","Moderado",IF(V35="BajaModerado","Moderado",IF(V35="BajaMayor","Alto",IF(V35="BajaCatastrófico","Extremo",IF(V35="Muy BajaLeve","Bajo",IF(V35="Muy BajaMenor","Bajo",IF(V35="Muy BajaModerado","Moderado",IF(V35="Muy BajaMayor","Alto",IF(V35="Muy BajaCatastrófico","Extremo","")))))))))))))))))))))))))</f>
        <v/>
      </c>
      <c r="X35" s="62">
        <v>1</v>
      </c>
      <c r="Y35" s="62"/>
      <c r="Z35" s="62"/>
      <c r="AA35" s="62"/>
      <c r="AB35" s="62"/>
      <c r="AC35" s="62"/>
      <c r="AD35" s="62"/>
      <c r="AE35" s="77"/>
      <c r="AF35" s="65"/>
      <c r="AG35" s="89"/>
      <c r="AH35" s="87" t="str">
        <f t="shared" si="1"/>
        <v/>
      </c>
      <c r="AI35" s="65"/>
      <c r="AJ35" s="68" t="str">
        <f t="shared" si="2"/>
        <v/>
      </c>
      <c r="AK35" s="65"/>
      <c r="AL35" s="68" t="str">
        <f t="shared" si="3"/>
        <v/>
      </c>
      <c r="AM35" s="69" t="str">
        <f t="shared" si="0"/>
        <v/>
      </c>
      <c r="AN35" s="70" t="str">
        <f>IFERROR(IF(AH35="Probabilidad",(O35-(+O35*AM35)),IF(AH35="Impacto",O35,"")),"")</f>
        <v/>
      </c>
      <c r="AO35" s="70" t="str">
        <f>IFERROR(IF(AH35="Impacto",(U35-(+U35*AM35)),IF(AH35="Probabilidad",U35,"")),"")</f>
        <v/>
      </c>
      <c r="AP35" s="65"/>
      <c r="AQ35" s="65"/>
      <c r="AR35" s="65"/>
      <c r="AS35" s="382" t="str">
        <f>O35</f>
        <v/>
      </c>
      <c r="AT35" s="382" t="str">
        <f>IF(AN35="","",MIN(AN35:AN40))</f>
        <v/>
      </c>
      <c r="AU35" s="333" t="str">
        <f>IFERROR(IF(AT35="","",IF(AT35&lt;=0.2,"Muy Baja",IF(AT35&lt;=0.4,"Baja",IF(AT35&lt;=0.6,"Media",IF(AT35&lt;=0.8,"Alta","Muy Alta"))))),"")</f>
        <v/>
      </c>
      <c r="AV35" s="382" t="str">
        <f>U35</f>
        <v/>
      </c>
      <c r="AW35" s="382" t="str">
        <f>IF(AO35="","",MIN(AO35:AO40))</f>
        <v/>
      </c>
      <c r="AX35" s="333" t="str">
        <f>IFERROR(IF(AW35="","",IF(AW35&lt;=0.2,"Leve",IF(AW35&lt;=0.4,"Menor",IF(AW35&lt;=0.6,"Moderado",IF(AW35&lt;=0.8,"Mayor","Catastrófico"))))),"")</f>
        <v/>
      </c>
      <c r="AY35" s="333" t="str">
        <f>W35</f>
        <v/>
      </c>
      <c r="AZ35" s="333" t="str">
        <f>IFERROR(IF(OR(AND(AU35="Muy Baja",AX35="Leve"),AND(AU35="Muy Baja",AX35="Menor"),AND(AU35="Baja",AX35="Leve")),"Bajo",IF(OR(AND(AU35="Muy baja",AX35="Moderado"),AND(AU35="Baja",AX35="Menor"),AND(AU35="Baja",AX35="Moderado"),AND(AU35="Media",AX35="Leve"),AND(AU35="Media",AX35="Menor"),AND(AU35="Media",AX35="Moderado"),AND(AU35="Alta",AX35="Leve"),AND(AU35="Alta",AX35="Menor")),"Moderado",IF(OR(AND(AU35="Muy Baja",AX35="Mayor"),AND(AU35="Baja",AX35="Mayor"),AND(AU35="Media",AX35="Mayor"),AND(AU35="Alta",AX35="Moderado"),AND(AU35="Alta",AX35="Mayor"),AND(AU35="Muy Alta",AX35="Leve"),AND(AU35="Muy Alta",AX35="Menor"),AND(AU35="Muy Alta",AX35="Moderado"),AND(AU35="Muy Alta",AX35="Mayor")),"Alto",IF(OR(AND(AU35="Muy Baja",AX35="Catastrófico"),AND(AU35="Baja",AX35="Catastrófico"),AND(AU35="Media",AX35="Catastrófico"),AND(AU35="Alta",AX35="Catastrófico"),AND(AU35="Muy Alta",AX35="Catastrófico")),"Extremo","")))),"")</f>
        <v/>
      </c>
      <c r="BA35" s="333"/>
      <c r="BB35" s="332"/>
      <c r="BC35" s="332"/>
      <c r="BD35" s="381"/>
      <c r="BE35" s="381"/>
      <c r="BF35" s="381"/>
    </row>
    <row r="36" spans="1:58" ht="14.25" customHeight="1" x14ac:dyDescent="0.25">
      <c r="A36" s="292"/>
      <c r="B36" s="292"/>
      <c r="C36" s="292"/>
      <c r="D36" s="338"/>
      <c r="E36" s="292"/>
      <c r="F36" s="292"/>
      <c r="G36" s="292"/>
      <c r="H36" s="292"/>
      <c r="I36" s="292"/>
      <c r="J36" s="292"/>
      <c r="K36" s="292"/>
      <c r="L36" s="292"/>
      <c r="M36" s="292"/>
      <c r="N36" s="292"/>
      <c r="O36" s="292"/>
      <c r="P36" s="292"/>
      <c r="Q36" s="292"/>
      <c r="R36" s="292"/>
      <c r="S36" s="292"/>
      <c r="T36" s="292"/>
      <c r="U36" s="292"/>
      <c r="V36" s="292"/>
      <c r="W36" s="292"/>
      <c r="X36" s="71">
        <v>2</v>
      </c>
      <c r="Y36" s="71"/>
      <c r="Z36" s="71"/>
      <c r="AA36" s="71"/>
      <c r="AB36" s="71"/>
      <c r="AC36" s="71"/>
      <c r="AD36" s="71"/>
      <c r="AE36" s="77"/>
      <c r="AF36" s="67"/>
      <c r="AG36" s="78"/>
      <c r="AH36" s="67" t="str">
        <f t="shared" si="1"/>
        <v/>
      </c>
      <c r="AI36" s="67"/>
      <c r="AJ36" s="74" t="str">
        <f t="shared" si="2"/>
        <v/>
      </c>
      <c r="AK36" s="67"/>
      <c r="AL36" s="74" t="str">
        <f t="shared" si="3"/>
        <v/>
      </c>
      <c r="AM36" s="75" t="str">
        <f t="shared" si="0"/>
        <v/>
      </c>
      <c r="AN36" s="76" t="str">
        <f>IFERROR(IF(AND(AH35="Probabilidad",AH36="Probabilidad"),(AN35-(+AN35*AM36)),IF(AH36="Probabilidad",(O35-(+O35*AM36)),IF(AH36="Impacto",AN35,""))),"")</f>
        <v/>
      </c>
      <c r="AO36" s="76" t="str">
        <f>IFERROR(IF(AND(AH35="Impacto",AH36="Impacto"),(AO35-(+AO35*AM36)),IF(AH36="Impacto",(U35-(+U35*AM36)),IF(AH36="Probabilidad",AO35,""))),"")</f>
        <v/>
      </c>
      <c r="AP36" s="67"/>
      <c r="AQ36" s="67"/>
      <c r="AR36" s="67"/>
      <c r="AS36" s="292"/>
      <c r="AT36" s="292"/>
      <c r="AU36" s="292"/>
      <c r="AV36" s="292"/>
      <c r="AW36" s="292"/>
      <c r="AX36" s="292"/>
      <c r="AY36" s="292"/>
      <c r="AZ36" s="292"/>
      <c r="BA36" s="292"/>
      <c r="BB36" s="292"/>
      <c r="BC36" s="292"/>
      <c r="BD36" s="292"/>
      <c r="BE36" s="292"/>
      <c r="BF36" s="292"/>
    </row>
    <row r="37" spans="1:58" ht="14.25" customHeight="1" x14ac:dyDescent="0.25">
      <c r="A37" s="292"/>
      <c r="B37" s="292"/>
      <c r="C37" s="292"/>
      <c r="D37" s="338"/>
      <c r="E37" s="292"/>
      <c r="F37" s="292"/>
      <c r="G37" s="292"/>
      <c r="H37" s="292"/>
      <c r="I37" s="292"/>
      <c r="J37" s="292"/>
      <c r="K37" s="292"/>
      <c r="L37" s="292"/>
      <c r="M37" s="292"/>
      <c r="N37" s="292"/>
      <c r="O37" s="292"/>
      <c r="P37" s="292"/>
      <c r="Q37" s="292"/>
      <c r="R37" s="292"/>
      <c r="S37" s="292"/>
      <c r="T37" s="292"/>
      <c r="U37" s="292"/>
      <c r="V37" s="292"/>
      <c r="W37" s="292"/>
      <c r="X37" s="71">
        <v>3</v>
      </c>
      <c r="Y37" s="71"/>
      <c r="Z37" s="71"/>
      <c r="AA37" s="71"/>
      <c r="AB37" s="71"/>
      <c r="AC37" s="71"/>
      <c r="AD37" s="71"/>
      <c r="AE37" s="77"/>
      <c r="AF37" s="67"/>
      <c r="AG37" s="78"/>
      <c r="AH37" s="67" t="str">
        <f t="shared" si="1"/>
        <v/>
      </c>
      <c r="AI37" s="67"/>
      <c r="AJ37" s="74" t="str">
        <f t="shared" si="2"/>
        <v/>
      </c>
      <c r="AK37" s="67"/>
      <c r="AL37" s="74" t="str">
        <f t="shared" si="3"/>
        <v/>
      </c>
      <c r="AM37" s="75" t="str">
        <f t="shared" si="0"/>
        <v/>
      </c>
      <c r="AN37" s="76" t="str">
        <f t="shared" ref="AN37:AN40" si="12">IFERROR(IF(AND(AH36="Probabilidad",AH37="Probabilidad"),(AN36-(+AN36*AM37)),IF(AND(AH36="Impacto",AH37="Probabilidad"),(AN35-(+AN35*AM37)),IF(AH37="Impacto",AN36,""))),"")</f>
        <v/>
      </c>
      <c r="AO37" s="76" t="str">
        <f t="shared" ref="AO37:AO40" si="13">IFERROR(IF(AND(AH36="Impacto",AH37="Impacto"),(AO36-(+AO36*AM37)),IF(AND(AH36="Probabilidad",AH37="Impacto"),(AO35-(+AO35*AM37)),IF(AH37="Probabilidad",AO36,""))),"")</f>
        <v/>
      </c>
      <c r="AP37" s="67"/>
      <c r="AQ37" s="67"/>
      <c r="AR37" s="67"/>
      <c r="AS37" s="292"/>
      <c r="AT37" s="292"/>
      <c r="AU37" s="292"/>
      <c r="AV37" s="292"/>
      <c r="AW37" s="292"/>
      <c r="AX37" s="292"/>
      <c r="AY37" s="292"/>
      <c r="AZ37" s="292"/>
      <c r="BA37" s="292"/>
      <c r="BB37" s="292"/>
      <c r="BC37" s="292"/>
      <c r="BD37" s="292"/>
      <c r="BE37" s="292"/>
      <c r="BF37" s="292"/>
    </row>
    <row r="38" spans="1:58" ht="14.25" customHeight="1" x14ac:dyDescent="0.25">
      <c r="A38" s="292"/>
      <c r="B38" s="292"/>
      <c r="C38" s="292"/>
      <c r="D38" s="338"/>
      <c r="E38" s="292"/>
      <c r="F38" s="292"/>
      <c r="G38" s="292"/>
      <c r="H38" s="292"/>
      <c r="I38" s="292"/>
      <c r="J38" s="292"/>
      <c r="K38" s="292"/>
      <c r="L38" s="292"/>
      <c r="M38" s="292"/>
      <c r="N38" s="292"/>
      <c r="O38" s="292"/>
      <c r="P38" s="292"/>
      <c r="Q38" s="292"/>
      <c r="R38" s="292"/>
      <c r="S38" s="292"/>
      <c r="T38" s="292"/>
      <c r="U38" s="292"/>
      <c r="V38" s="292"/>
      <c r="W38" s="292"/>
      <c r="X38" s="71">
        <v>4</v>
      </c>
      <c r="Y38" s="71"/>
      <c r="Z38" s="71"/>
      <c r="AA38" s="71"/>
      <c r="AB38" s="71"/>
      <c r="AC38" s="71"/>
      <c r="AD38" s="71"/>
      <c r="AE38" s="77"/>
      <c r="AF38" s="67"/>
      <c r="AG38" s="78"/>
      <c r="AH38" s="67" t="str">
        <f t="shared" si="1"/>
        <v/>
      </c>
      <c r="AI38" s="67"/>
      <c r="AJ38" s="74" t="str">
        <f t="shared" si="2"/>
        <v/>
      </c>
      <c r="AK38" s="67"/>
      <c r="AL38" s="74" t="str">
        <f t="shared" si="3"/>
        <v/>
      </c>
      <c r="AM38" s="75" t="str">
        <f t="shared" si="0"/>
        <v/>
      </c>
      <c r="AN38" s="76" t="str">
        <f t="shared" si="12"/>
        <v/>
      </c>
      <c r="AO38" s="76" t="str">
        <f t="shared" si="13"/>
        <v/>
      </c>
      <c r="AP38" s="67"/>
      <c r="AQ38" s="67"/>
      <c r="AR38" s="67"/>
      <c r="AS38" s="292"/>
      <c r="AT38" s="292"/>
      <c r="AU38" s="292"/>
      <c r="AV38" s="292"/>
      <c r="AW38" s="292"/>
      <c r="AX38" s="292"/>
      <c r="AY38" s="292"/>
      <c r="AZ38" s="292"/>
      <c r="BA38" s="292"/>
      <c r="BB38" s="292"/>
      <c r="BC38" s="292"/>
      <c r="BD38" s="292"/>
      <c r="BE38" s="292"/>
      <c r="BF38" s="292"/>
    </row>
    <row r="39" spans="1:58" ht="14.25" customHeight="1" x14ac:dyDescent="0.25">
      <c r="A39" s="292"/>
      <c r="B39" s="292"/>
      <c r="C39" s="292"/>
      <c r="D39" s="338"/>
      <c r="E39" s="292"/>
      <c r="F39" s="292"/>
      <c r="G39" s="292"/>
      <c r="H39" s="292"/>
      <c r="I39" s="292"/>
      <c r="J39" s="292"/>
      <c r="K39" s="292"/>
      <c r="L39" s="292"/>
      <c r="M39" s="292"/>
      <c r="N39" s="292"/>
      <c r="O39" s="292"/>
      <c r="P39" s="292"/>
      <c r="Q39" s="292"/>
      <c r="R39" s="292"/>
      <c r="S39" s="292"/>
      <c r="T39" s="292"/>
      <c r="U39" s="292"/>
      <c r="V39" s="292"/>
      <c r="W39" s="292"/>
      <c r="X39" s="71">
        <v>5</v>
      </c>
      <c r="Y39" s="71"/>
      <c r="Z39" s="71"/>
      <c r="AA39" s="71"/>
      <c r="AB39" s="71"/>
      <c r="AC39" s="71"/>
      <c r="AD39" s="71"/>
      <c r="AE39" s="77"/>
      <c r="AF39" s="67"/>
      <c r="AG39" s="78"/>
      <c r="AH39" s="67" t="str">
        <f t="shared" si="1"/>
        <v/>
      </c>
      <c r="AI39" s="67"/>
      <c r="AJ39" s="74" t="str">
        <f t="shared" si="2"/>
        <v/>
      </c>
      <c r="AK39" s="67"/>
      <c r="AL39" s="74" t="str">
        <f t="shared" si="3"/>
        <v/>
      </c>
      <c r="AM39" s="75" t="str">
        <f t="shared" si="0"/>
        <v/>
      </c>
      <c r="AN39" s="76" t="str">
        <f t="shared" si="12"/>
        <v/>
      </c>
      <c r="AO39" s="76" t="str">
        <f t="shared" si="13"/>
        <v/>
      </c>
      <c r="AP39" s="67"/>
      <c r="AQ39" s="67"/>
      <c r="AR39" s="67"/>
      <c r="AS39" s="292"/>
      <c r="AT39" s="292"/>
      <c r="AU39" s="292"/>
      <c r="AV39" s="292"/>
      <c r="AW39" s="292"/>
      <c r="AX39" s="292"/>
      <c r="AY39" s="292"/>
      <c r="AZ39" s="292"/>
      <c r="BA39" s="292"/>
      <c r="BB39" s="292"/>
      <c r="BC39" s="292"/>
      <c r="BD39" s="292"/>
      <c r="BE39" s="292"/>
      <c r="BF39" s="292"/>
    </row>
    <row r="40" spans="1:58" ht="14.25" customHeight="1" x14ac:dyDescent="0.25">
      <c r="A40" s="292"/>
      <c r="B40" s="292"/>
      <c r="C40" s="292"/>
      <c r="D40" s="379"/>
      <c r="E40" s="356"/>
      <c r="F40" s="292"/>
      <c r="G40" s="293"/>
      <c r="H40" s="356"/>
      <c r="I40" s="331"/>
      <c r="J40" s="356"/>
      <c r="K40" s="356"/>
      <c r="L40" s="293"/>
      <c r="M40" s="293"/>
      <c r="N40" s="356"/>
      <c r="O40" s="356"/>
      <c r="P40" s="356"/>
      <c r="Q40" s="356"/>
      <c r="R40" s="356"/>
      <c r="S40" s="356"/>
      <c r="T40" s="356"/>
      <c r="U40" s="356"/>
      <c r="V40" s="356"/>
      <c r="W40" s="356"/>
      <c r="X40" s="86">
        <v>6</v>
      </c>
      <c r="Y40" s="86"/>
      <c r="Z40" s="86"/>
      <c r="AA40" s="86"/>
      <c r="AB40" s="86"/>
      <c r="AC40" s="86"/>
      <c r="AD40" s="86"/>
      <c r="AE40" s="77"/>
      <c r="AF40" s="82"/>
      <c r="AG40" s="90"/>
      <c r="AH40" s="82" t="str">
        <f t="shared" si="1"/>
        <v/>
      </c>
      <c r="AI40" s="82"/>
      <c r="AJ40" s="91" t="str">
        <f t="shared" si="2"/>
        <v/>
      </c>
      <c r="AK40" s="82"/>
      <c r="AL40" s="91" t="str">
        <f t="shared" si="3"/>
        <v/>
      </c>
      <c r="AM40" s="92" t="str">
        <f t="shared" si="0"/>
        <v/>
      </c>
      <c r="AN40" s="93" t="str">
        <f t="shared" si="12"/>
        <v/>
      </c>
      <c r="AO40" s="93" t="str">
        <f t="shared" si="13"/>
        <v/>
      </c>
      <c r="AP40" s="82"/>
      <c r="AQ40" s="82"/>
      <c r="AR40" s="82"/>
      <c r="AS40" s="356"/>
      <c r="AT40" s="356"/>
      <c r="AU40" s="356"/>
      <c r="AV40" s="356"/>
      <c r="AW40" s="356"/>
      <c r="AX40" s="356"/>
      <c r="AY40" s="356"/>
      <c r="AZ40" s="356"/>
      <c r="BA40" s="356"/>
      <c r="BB40" s="293"/>
      <c r="BC40" s="293"/>
      <c r="BD40" s="293"/>
      <c r="BE40" s="293"/>
      <c r="BF40" s="293"/>
    </row>
    <row r="41" spans="1:58" ht="14.25" customHeight="1" x14ac:dyDescent="0.25">
      <c r="A41" s="292"/>
      <c r="B41" s="292"/>
      <c r="C41" s="292"/>
      <c r="D41" s="334"/>
      <c r="E41" s="334"/>
      <c r="F41" s="330"/>
      <c r="G41" s="332"/>
      <c r="H41" s="333"/>
      <c r="I41" s="334"/>
      <c r="J41" s="333"/>
      <c r="K41" s="333" t="str">
        <f>CONCATENATE(" *",'Identificación RG-RF-RLA-FT'!C103," *",'Identificación RG-RF-RLA-FT'!E103," *",'Identificación RG-RF-RLA-FT'!G103)</f>
        <v xml:space="preserve"> * * *</v>
      </c>
      <c r="L41" s="332"/>
      <c r="M41" s="335"/>
      <c r="N41" s="333"/>
      <c r="O41" s="336" t="str">
        <f>IF(N41="Muy Alta",100%,IF(N41="Alta",80%,IF(N41="Media",60%,IF(N41="Baja",40%,IF(N41="Muy Baja",20%,"")))))</f>
        <v/>
      </c>
      <c r="P41" s="333"/>
      <c r="Q41" s="336" t="str">
        <f>IF(P41="Catastrófico",100%,IF(P41="Mayor",80%,IF(P41="Moderado",60%,IF(P41="Menor",40%,IF(P41="Leve",20%,"")))))</f>
        <v/>
      </c>
      <c r="R41" s="333"/>
      <c r="S41" s="336" t="str">
        <f>IF(R41="Catastrófico",100%,IF(R41="Mayor",80%,IF(R41="Moderado",60%,IF(R41="Menor",40%,IF(R41="Leve",20%,"")))))</f>
        <v/>
      </c>
      <c r="T41" s="333" t="str">
        <f>IF(U41=100%,"Catastrófico",IF(U41=80%,"Mayor",IF(U41=60%,"Moderado",IF(U41=40%,"Menor",IF(U41=20%,"Leve","")))))</f>
        <v/>
      </c>
      <c r="U41" s="336" t="str">
        <f>IF(AND(Q41="",S41=""),"",MAX(Q41,S41))</f>
        <v/>
      </c>
      <c r="V41" s="336" t="str">
        <f>CONCATENATE(N41,T41)</f>
        <v/>
      </c>
      <c r="W41" s="333" t="str">
        <f>IF(V41="Muy AltaLeve","Alto",IF(V41="Muy AltaMenor","Alto",IF(V41="Muy AltaModerado","Alto",IF(V41="Muy AltaMayor","Alto",IF(V41="Muy AltaCatastrófico","Extremo",IF(V41="AltaLeve","Moderado",IF(V41="AltaMenor","Moderado",IF(V41="AltaModerado","Alto",IF(V41="AltaMayor","Alto",IF(V41="AltaCatastrófico","Extremo",IF(V41="MediaLeve","Moderado",IF(V41="MediaMenor","Moderado",IF(V41="MediaModerado","Moderado",IF(V41="MediaMayor","Alto",IF(V41="MediaCatastrófico","Extremo",IF(V41="BajaLeve","Bajo",IF(V41="BajaMenor","Moderado",IF(V41="BajaModerado","Moderado",IF(V41="BajaMayor","Alto",IF(V41="BajaCatastrófico","Extremo",IF(V41="Muy BajaLeve","Bajo",IF(V41="Muy BajaMenor","Bajo",IF(V41="Muy BajaModerado","Moderado",IF(V41="Muy BajaMayor","Alto",IF(V41="Muy BajaCatastrófico","Extremo","")))))))))))))))))))))))))</f>
        <v/>
      </c>
      <c r="X41" s="62">
        <v>1</v>
      </c>
      <c r="Y41" s="62"/>
      <c r="Z41" s="62"/>
      <c r="AA41" s="62"/>
      <c r="AB41" s="62"/>
      <c r="AC41" s="62"/>
      <c r="AD41" s="62"/>
      <c r="AE41" s="77"/>
      <c r="AF41" s="65"/>
      <c r="AG41" s="89"/>
      <c r="AH41" s="65" t="str">
        <f t="shared" si="1"/>
        <v/>
      </c>
      <c r="AI41" s="65"/>
      <c r="AJ41" s="68" t="str">
        <f t="shared" si="2"/>
        <v/>
      </c>
      <c r="AK41" s="65"/>
      <c r="AL41" s="68" t="str">
        <f t="shared" si="3"/>
        <v/>
      </c>
      <c r="AM41" s="69" t="str">
        <f t="shared" si="0"/>
        <v/>
      </c>
      <c r="AN41" s="70" t="str">
        <f>IFERROR(IF(AH41="Probabilidad",(O41-(+O41*AM41)),IF(AH41="Impacto",O41,"")),"")</f>
        <v/>
      </c>
      <c r="AO41" s="70" t="str">
        <f>IFERROR(IF(AH41="Impacto",(U41-(+U41*AM41)),IF(AH41="Probabilidad",U41,"")),"")</f>
        <v/>
      </c>
      <c r="AP41" s="65"/>
      <c r="AQ41" s="65"/>
      <c r="AR41" s="65"/>
      <c r="AS41" s="382" t="str">
        <f>O41</f>
        <v/>
      </c>
      <c r="AT41" s="382" t="str">
        <f>IF(AN41="","",MIN(AN41:AN46))</f>
        <v/>
      </c>
      <c r="AU41" s="333" t="str">
        <f>IFERROR(IF(AT41="","",IF(AT41&lt;=0.2,"Muy Baja",IF(AT41&lt;=0.4,"Baja",IF(AT41&lt;=0.6,"Media",IF(AT41&lt;=0.8,"Alta","Muy Alta"))))),"")</f>
        <v/>
      </c>
      <c r="AV41" s="382" t="str">
        <f>U41</f>
        <v/>
      </c>
      <c r="AW41" s="382" t="str">
        <f>IF(AO41="","",MIN(AO41:AO46))</f>
        <v/>
      </c>
      <c r="AX41" s="333" t="str">
        <f>IFERROR(IF(AW41="","",IF(AW41&lt;=0.2,"Leve",IF(AW41&lt;=0.4,"Menor",IF(AW41&lt;=0.6,"Moderado",IF(AW41&lt;=0.8,"Mayor","Catastrófico"))))),"")</f>
        <v/>
      </c>
      <c r="AY41" s="333" t="str">
        <f>W41</f>
        <v/>
      </c>
      <c r="AZ41" s="333" t="str">
        <f>IFERROR(IF(OR(AND(AU41="Muy Baja",AX41="Leve"),AND(AU41="Muy Baja",AX41="Menor"),AND(AU41="Baja",AX41="Leve")),"Bajo",IF(OR(AND(AU41="Muy baja",AX41="Moderado"),AND(AU41="Baja",AX41="Menor"),AND(AU41="Baja",AX41="Moderado"),AND(AU41="Media",AX41="Leve"),AND(AU41="Media",AX41="Menor"),AND(AU41="Media",AX41="Moderado"),AND(AU41="Alta",AX41="Leve"),AND(AU41="Alta",AX41="Menor")),"Moderado",IF(OR(AND(AU41="Muy Baja",AX41="Mayor"),AND(AU41="Baja",AX41="Mayor"),AND(AU41="Media",AX41="Mayor"),AND(AU41="Alta",AX41="Moderado"),AND(AU41="Alta",AX41="Mayor"),AND(AU41="Muy Alta",AX41="Leve"),AND(AU41="Muy Alta",AX41="Menor"),AND(AU41="Muy Alta",AX41="Moderado"),AND(AU41="Muy Alta",AX41="Mayor")),"Alto",IF(OR(AND(AU41="Muy Baja",AX41="Catastrófico"),AND(AU41="Baja",AX41="Catastrófico"),AND(AU41="Media",AX41="Catastrófico"),AND(AU41="Alta",AX41="Catastrófico"),AND(AU41="Muy Alta",AX41="Catastrófico")),"Extremo","")))),"")</f>
        <v/>
      </c>
      <c r="BA41" s="333"/>
      <c r="BB41" s="383"/>
      <c r="BC41" s="332"/>
      <c r="BD41" s="381"/>
      <c r="BE41" s="381"/>
      <c r="BF41" s="381"/>
    </row>
    <row r="42" spans="1:58" ht="14.25" customHeight="1" x14ac:dyDescent="0.25">
      <c r="A42" s="292"/>
      <c r="B42" s="292"/>
      <c r="C42" s="292"/>
      <c r="D42" s="292"/>
      <c r="E42" s="292"/>
      <c r="F42" s="292"/>
      <c r="G42" s="292"/>
      <c r="H42" s="292"/>
      <c r="I42" s="292"/>
      <c r="J42" s="292"/>
      <c r="K42" s="292"/>
      <c r="L42" s="292"/>
      <c r="M42" s="292"/>
      <c r="N42" s="292"/>
      <c r="O42" s="292"/>
      <c r="P42" s="292"/>
      <c r="Q42" s="292"/>
      <c r="R42" s="292"/>
      <c r="S42" s="292"/>
      <c r="T42" s="292"/>
      <c r="U42" s="292"/>
      <c r="V42" s="292"/>
      <c r="W42" s="292"/>
      <c r="X42" s="71">
        <v>2</v>
      </c>
      <c r="Y42" s="71"/>
      <c r="Z42" s="71"/>
      <c r="AA42" s="71"/>
      <c r="AB42" s="71"/>
      <c r="AC42" s="71"/>
      <c r="AD42" s="71"/>
      <c r="AE42" s="77"/>
      <c r="AF42" s="67"/>
      <c r="AG42" s="78"/>
      <c r="AH42" s="67" t="str">
        <f t="shared" si="1"/>
        <v/>
      </c>
      <c r="AI42" s="67"/>
      <c r="AJ42" s="74" t="str">
        <f t="shared" si="2"/>
        <v/>
      </c>
      <c r="AK42" s="67"/>
      <c r="AL42" s="74" t="str">
        <f t="shared" si="3"/>
        <v/>
      </c>
      <c r="AM42" s="75" t="str">
        <f t="shared" si="0"/>
        <v/>
      </c>
      <c r="AN42" s="76" t="str">
        <f>IFERROR(IF(AND(AH41="Probabilidad",AH42="Probabilidad"),(AN41-(+AN41*AM42)),IF(AH42="Probabilidad",(O41-(+O41*AM42)),IF(AH42="Impacto",AN41,""))),"")</f>
        <v/>
      </c>
      <c r="AO42" s="76" t="str">
        <f>IFERROR(IF(AND(AH41="Impacto",AH42="Impacto"),(AO41-(+AO41*AM42)),IF(AH42="Impacto",(U41-(+U41*AM42)),IF(AH42="Probabilidad",AO41,""))),"")</f>
        <v/>
      </c>
      <c r="AP42" s="67"/>
      <c r="AQ42" s="67"/>
      <c r="AR42" s="67"/>
      <c r="AS42" s="292"/>
      <c r="AT42" s="292"/>
      <c r="AU42" s="292"/>
      <c r="AV42" s="292"/>
      <c r="AW42" s="292"/>
      <c r="AX42" s="292"/>
      <c r="AY42" s="292"/>
      <c r="AZ42" s="292"/>
      <c r="BA42" s="292"/>
      <c r="BB42" s="292"/>
      <c r="BC42" s="292"/>
      <c r="BD42" s="292"/>
      <c r="BE42" s="292"/>
      <c r="BF42" s="292"/>
    </row>
    <row r="43" spans="1:58" ht="14.25" customHeight="1" x14ac:dyDescent="0.25">
      <c r="A43" s="292"/>
      <c r="B43" s="292"/>
      <c r="C43" s="292"/>
      <c r="D43" s="292"/>
      <c r="E43" s="292"/>
      <c r="F43" s="292"/>
      <c r="G43" s="292"/>
      <c r="H43" s="292"/>
      <c r="I43" s="292"/>
      <c r="J43" s="292"/>
      <c r="K43" s="292"/>
      <c r="L43" s="292"/>
      <c r="M43" s="292"/>
      <c r="N43" s="292"/>
      <c r="O43" s="292"/>
      <c r="P43" s="292"/>
      <c r="Q43" s="292"/>
      <c r="R43" s="292"/>
      <c r="S43" s="292"/>
      <c r="T43" s="292"/>
      <c r="U43" s="292"/>
      <c r="V43" s="292"/>
      <c r="W43" s="292"/>
      <c r="X43" s="71">
        <v>3</v>
      </c>
      <c r="Y43" s="71"/>
      <c r="Z43" s="71"/>
      <c r="AA43" s="71"/>
      <c r="AB43" s="71"/>
      <c r="AC43" s="71"/>
      <c r="AD43" s="71"/>
      <c r="AE43" s="77"/>
      <c r="AF43" s="67"/>
      <c r="AG43" s="78"/>
      <c r="AH43" s="67" t="str">
        <f t="shared" si="1"/>
        <v/>
      </c>
      <c r="AI43" s="67"/>
      <c r="AJ43" s="74" t="str">
        <f t="shared" si="2"/>
        <v/>
      </c>
      <c r="AK43" s="67"/>
      <c r="AL43" s="74" t="str">
        <f t="shared" si="3"/>
        <v/>
      </c>
      <c r="AM43" s="75" t="str">
        <f t="shared" si="0"/>
        <v/>
      </c>
      <c r="AN43" s="76" t="str">
        <f t="shared" ref="AN43:AN46" si="14">IFERROR(IF(AND(AH42="Probabilidad",AH43="Probabilidad"),(AN42-(+AN42*AM43)),IF(AND(AH42="Impacto",AH43="Probabilidad"),(AN41-(+AN41*AM43)),IF(AH43="Impacto",AN42,""))),"")</f>
        <v/>
      </c>
      <c r="AO43" s="76" t="str">
        <f t="shared" ref="AO43:AO46" si="15">IFERROR(IF(AND(AH42="Impacto",AH43="Impacto"),(AO42-(+AO42*AM43)),IF(AND(AH42="Probabilidad",AH43="Impacto"),(AO41-(+AO41*AM43)),IF(AH43="Probabilidad",AO42,""))),"")</f>
        <v/>
      </c>
      <c r="AP43" s="67"/>
      <c r="AQ43" s="67"/>
      <c r="AR43" s="67"/>
      <c r="AS43" s="292"/>
      <c r="AT43" s="292"/>
      <c r="AU43" s="292"/>
      <c r="AV43" s="292"/>
      <c r="AW43" s="292"/>
      <c r="AX43" s="292"/>
      <c r="AY43" s="292"/>
      <c r="AZ43" s="292"/>
      <c r="BA43" s="292"/>
      <c r="BB43" s="292"/>
      <c r="BC43" s="292"/>
      <c r="BD43" s="292"/>
      <c r="BE43" s="292"/>
      <c r="BF43" s="292"/>
    </row>
    <row r="44" spans="1:58" ht="14.25" customHeight="1" x14ac:dyDescent="0.25">
      <c r="A44" s="292"/>
      <c r="B44" s="292"/>
      <c r="C44" s="292"/>
      <c r="D44" s="292"/>
      <c r="E44" s="292"/>
      <c r="F44" s="292"/>
      <c r="G44" s="292"/>
      <c r="H44" s="292"/>
      <c r="I44" s="292"/>
      <c r="J44" s="292"/>
      <c r="K44" s="292"/>
      <c r="L44" s="292"/>
      <c r="M44" s="292"/>
      <c r="N44" s="292"/>
      <c r="O44" s="292"/>
      <c r="P44" s="292"/>
      <c r="Q44" s="292"/>
      <c r="R44" s="292"/>
      <c r="S44" s="292"/>
      <c r="T44" s="292"/>
      <c r="U44" s="292"/>
      <c r="V44" s="292"/>
      <c r="W44" s="292"/>
      <c r="X44" s="71">
        <v>4</v>
      </c>
      <c r="Y44" s="71"/>
      <c r="Z44" s="71"/>
      <c r="AA44" s="71"/>
      <c r="AB44" s="71"/>
      <c r="AC44" s="71"/>
      <c r="AD44" s="71"/>
      <c r="AE44" s="77"/>
      <c r="AF44" s="67"/>
      <c r="AG44" s="78"/>
      <c r="AH44" s="67" t="str">
        <f t="shared" si="1"/>
        <v/>
      </c>
      <c r="AI44" s="67"/>
      <c r="AJ44" s="74" t="str">
        <f t="shared" si="2"/>
        <v/>
      </c>
      <c r="AK44" s="67"/>
      <c r="AL44" s="74" t="str">
        <f t="shared" si="3"/>
        <v/>
      </c>
      <c r="AM44" s="75" t="str">
        <f t="shared" si="0"/>
        <v/>
      </c>
      <c r="AN44" s="76" t="str">
        <f t="shared" si="14"/>
        <v/>
      </c>
      <c r="AO44" s="76" t="str">
        <f t="shared" si="15"/>
        <v/>
      </c>
      <c r="AP44" s="67"/>
      <c r="AQ44" s="67"/>
      <c r="AR44" s="67"/>
      <c r="AS44" s="292"/>
      <c r="AT44" s="292"/>
      <c r="AU44" s="292"/>
      <c r="AV44" s="292"/>
      <c r="AW44" s="292"/>
      <c r="AX44" s="292"/>
      <c r="AY44" s="292"/>
      <c r="AZ44" s="292"/>
      <c r="BA44" s="292"/>
      <c r="BB44" s="292"/>
      <c r="BC44" s="292"/>
      <c r="BD44" s="292"/>
      <c r="BE44" s="292"/>
      <c r="BF44" s="292"/>
    </row>
    <row r="45" spans="1:58" ht="14.25" customHeight="1" x14ac:dyDescent="0.25">
      <c r="A45" s="292"/>
      <c r="B45" s="292"/>
      <c r="C45" s="292"/>
      <c r="D45" s="292"/>
      <c r="E45" s="292"/>
      <c r="F45" s="292"/>
      <c r="G45" s="292"/>
      <c r="H45" s="292"/>
      <c r="I45" s="292"/>
      <c r="J45" s="292"/>
      <c r="K45" s="292"/>
      <c r="L45" s="292"/>
      <c r="M45" s="292"/>
      <c r="N45" s="292"/>
      <c r="O45" s="292"/>
      <c r="P45" s="292"/>
      <c r="Q45" s="292"/>
      <c r="R45" s="292"/>
      <c r="S45" s="292"/>
      <c r="T45" s="292"/>
      <c r="U45" s="292"/>
      <c r="V45" s="292"/>
      <c r="W45" s="292"/>
      <c r="X45" s="71">
        <v>5</v>
      </c>
      <c r="Y45" s="71"/>
      <c r="Z45" s="71"/>
      <c r="AA45" s="71"/>
      <c r="AB45" s="71"/>
      <c r="AC45" s="71"/>
      <c r="AD45" s="71"/>
      <c r="AE45" s="77"/>
      <c r="AF45" s="67"/>
      <c r="AG45" s="78"/>
      <c r="AH45" s="67" t="str">
        <f t="shared" si="1"/>
        <v/>
      </c>
      <c r="AI45" s="67"/>
      <c r="AJ45" s="74" t="str">
        <f t="shared" si="2"/>
        <v/>
      </c>
      <c r="AK45" s="67"/>
      <c r="AL45" s="74" t="str">
        <f t="shared" si="3"/>
        <v/>
      </c>
      <c r="AM45" s="75" t="str">
        <f t="shared" si="0"/>
        <v/>
      </c>
      <c r="AN45" s="76" t="str">
        <f t="shared" si="14"/>
        <v/>
      </c>
      <c r="AO45" s="76" t="str">
        <f t="shared" si="15"/>
        <v/>
      </c>
      <c r="AP45" s="67"/>
      <c r="AQ45" s="67"/>
      <c r="AR45" s="67"/>
      <c r="AS45" s="292"/>
      <c r="AT45" s="292"/>
      <c r="AU45" s="292"/>
      <c r="AV45" s="292"/>
      <c r="AW45" s="292"/>
      <c r="AX45" s="292"/>
      <c r="AY45" s="292"/>
      <c r="AZ45" s="292"/>
      <c r="BA45" s="292"/>
      <c r="BB45" s="292"/>
      <c r="BC45" s="292"/>
      <c r="BD45" s="292"/>
      <c r="BE45" s="292"/>
      <c r="BF45" s="292"/>
    </row>
    <row r="46" spans="1:58" ht="14.25" customHeight="1" x14ac:dyDescent="0.25">
      <c r="A46" s="292"/>
      <c r="B46" s="292"/>
      <c r="C46" s="292"/>
      <c r="D46" s="331"/>
      <c r="E46" s="331"/>
      <c r="F46" s="331"/>
      <c r="G46" s="331"/>
      <c r="H46" s="331"/>
      <c r="I46" s="331"/>
      <c r="J46" s="331"/>
      <c r="K46" s="331"/>
      <c r="L46" s="331"/>
      <c r="M46" s="331"/>
      <c r="N46" s="331"/>
      <c r="O46" s="331"/>
      <c r="P46" s="331"/>
      <c r="Q46" s="331"/>
      <c r="R46" s="331"/>
      <c r="S46" s="331"/>
      <c r="T46" s="331"/>
      <c r="U46" s="331"/>
      <c r="V46" s="331"/>
      <c r="W46" s="331"/>
      <c r="X46" s="79">
        <v>6</v>
      </c>
      <c r="Y46" s="79"/>
      <c r="Z46" s="79"/>
      <c r="AA46" s="79"/>
      <c r="AB46" s="79"/>
      <c r="AC46" s="79"/>
      <c r="AD46" s="79"/>
      <c r="AE46" s="77"/>
      <c r="AF46" s="80"/>
      <c r="AG46" s="81"/>
      <c r="AH46" s="80" t="str">
        <f t="shared" si="1"/>
        <v/>
      </c>
      <c r="AI46" s="80"/>
      <c r="AJ46" s="83" t="str">
        <f t="shared" si="2"/>
        <v/>
      </c>
      <c r="AK46" s="80"/>
      <c r="AL46" s="83" t="str">
        <f t="shared" si="3"/>
        <v/>
      </c>
      <c r="AM46" s="84" t="str">
        <f t="shared" si="0"/>
        <v/>
      </c>
      <c r="AN46" s="94" t="str">
        <f t="shared" si="14"/>
        <v/>
      </c>
      <c r="AO46" s="94" t="str">
        <f t="shared" si="15"/>
        <v/>
      </c>
      <c r="AP46" s="80"/>
      <c r="AQ46" s="80"/>
      <c r="AR46" s="80"/>
      <c r="AS46" s="331"/>
      <c r="AT46" s="331"/>
      <c r="AU46" s="331"/>
      <c r="AV46" s="331"/>
      <c r="AW46" s="331"/>
      <c r="AX46" s="331"/>
      <c r="AY46" s="331"/>
      <c r="AZ46" s="331"/>
      <c r="BA46" s="331"/>
      <c r="BB46" s="331"/>
      <c r="BC46" s="331"/>
      <c r="BD46" s="331"/>
      <c r="BE46" s="331"/>
      <c r="BF46" s="331"/>
    </row>
    <row r="47" spans="1:58" ht="14.25" customHeight="1" x14ac:dyDescent="0.25">
      <c r="A47" s="292"/>
      <c r="B47" s="292"/>
      <c r="C47" s="292"/>
      <c r="D47" s="337"/>
      <c r="E47" s="334"/>
      <c r="F47" s="330"/>
      <c r="G47" s="332"/>
      <c r="H47" s="333"/>
      <c r="I47" s="334"/>
      <c r="J47" s="333"/>
      <c r="K47" s="333" t="str">
        <f>CONCATENATE(" *",'Identificación RG-RF-RLA-FT'!C120," *",'Identificación RG-RF-RLA-FT'!E120," *",'Identificación RG-RF-RLA-FT'!G120)</f>
        <v xml:space="preserve"> * * *</v>
      </c>
      <c r="L47" s="332"/>
      <c r="M47" s="335"/>
      <c r="N47" s="333"/>
      <c r="O47" s="336" t="str">
        <f>IF(N47="Muy Alta",100%,IF(N47="Alta",80%,IF(N47="Media",60%,IF(N47="Baja",40%,IF(N47="Muy Baja",20%,"")))))</f>
        <v/>
      </c>
      <c r="P47" s="333"/>
      <c r="Q47" s="336" t="str">
        <f>IF(P47="Catastrófico",100%,IF(P47="Mayor",80%,IF(P47="Moderado",60%,IF(P47="Menor",40%,IF(P47="Leve",20%,"")))))</f>
        <v/>
      </c>
      <c r="R47" s="333"/>
      <c r="S47" s="336" t="str">
        <f>IF(R47="Catastrófico",100%,IF(R47="Mayor",80%,IF(R47="Moderado",60%,IF(R47="Menor",40%,IF(R47="Leve",20%,"")))))</f>
        <v/>
      </c>
      <c r="T47" s="333" t="str">
        <f>IF(U47=100%,"Catastrófico",IF(U47=80%,"Mayor",IF(U47=60%,"Moderado",IF(U47=40%,"Menor",IF(U47=20%,"Leve","")))))</f>
        <v/>
      </c>
      <c r="U47" s="336" t="str">
        <f>IF(AND(Q47="",S47=""),"",MAX(Q47,S47))</f>
        <v/>
      </c>
      <c r="V47" s="336" t="str">
        <f>CONCATENATE(N47,T47)</f>
        <v/>
      </c>
      <c r="W47" s="333" t="str">
        <f>IF(V47="Muy AltaLeve","Alto",IF(V47="Muy AltaMenor","Alto",IF(V47="Muy AltaModerado","Alto",IF(V47="Muy AltaMayor","Alto",IF(V47="Muy AltaCatastrófico","Extremo",IF(V47="AltaLeve","Moderado",IF(V47="AltaMenor","Moderado",IF(V47="AltaModerado","Alto",IF(V47="AltaMayor","Alto",IF(V47="AltaCatastrófico","Extremo",IF(V47="MediaLeve","Moderado",IF(V47="MediaMenor","Moderado",IF(V47="MediaModerado","Moderado",IF(V47="MediaMayor","Alto",IF(V47="MediaCatastrófico","Extremo",IF(V47="BajaLeve","Bajo",IF(V47="BajaMenor","Moderado",IF(V47="BajaModerado","Moderado",IF(V47="BajaMayor","Alto",IF(V47="BajaCatastrófico","Extremo",IF(V47="Muy BajaLeve","Bajo",IF(V47="Muy BajaMenor","Bajo",IF(V47="Muy BajaModerado","Moderado",IF(V47="Muy BajaMayor","Alto",IF(V47="Muy BajaCatastrófico","Extremo","")))))))))))))))))))))))))</f>
        <v/>
      </c>
      <c r="X47" s="62">
        <v>1</v>
      </c>
      <c r="Y47" s="62"/>
      <c r="Z47" s="62"/>
      <c r="AA47" s="62"/>
      <c r="AB47" s="62"/>
      <c r="AC47" s="62"/>
      <c r="AD47" s="62"/>
      <c r="AE47" s="77"/>
      <c r="AF47" s="65"/>
      <c r="AG47" s="89"/>
      <c r="AH47" s="87" t="str">
        <f t="shared" si="1"/>
        <v/>
      </c>
      <c r="AI47" s="87"/>
      <c r="AJ47" s="68" t="str">
        <f t="shared" si="2"/>
        <v/>
      </c>
      <c r="AK47" s="87"/>
      <c r="AL47" s="68" t="str">
        <f t="shared" si="3"/>
        <v/>
      </c>
      <c r="AM47" s="69" t="str">
        <f t="shared" si="0"/>
        <v/>
      </c>
      <c r="AN47" s="70" t="str">
        <f>IFERROR(IF(AH47="Probabilidad",(O47-(+O47*AM47)),IF(AH47="Impacto",O47,"")),"")</f>
        <v/>
      </c>
      <c r="AO47" s="70" t="str">
        <f>IFERROR(IF(AH47="Impacto",(U47-(+U47*AM47)),IF(AH47="Probabilidad",U47,"")),"")</f>
        <v/>
      </c>
      <c r="AP47" s="65"/>
      <c r="AQ47" s="65"/>
      <c r="AR47" s="65"/>
      <c r="AS47" s="382" t="str">
        <f>O47</f>
        <v/>
      </c>
      <c r="AT47" s="382" t="str">
        <f>IF(AN47="","",MIN(AN47:AN52))</f>
        <v/>
      </c>
      <c r="AU47" s="333" t="str">
        <f>IFERROR(IF(AT47="","",IF(AT47&lt;=0.2,"Muy Baja",IF(AT47&lt;=0.4,"Baja",IF(AT47&lt;=0.6,"Media",IF(AT47&lt;=0.8,"Alta","Muy Alta"))))),"")</f>
        <v/>
      </c>
      <c r="AV47" s="382" t="str">
        <f>U47</f>
        <v/>
      </c>
      <c r="AW47" s="382" t="str">
        <f>IF(AO47="","",MIN(AO47:AO52))</f>
        <v/>
      </c>
      <c r="AX47" s="333" t="str">
        <f>IFERROR(IF(AW47="","",IF(AW47&lt;=0.2,"Leve",IF(AW47&lt;=0.4,"Menor",IF(AW47&lt;=0.6,"Moderado",IF(AW47&lt;=0.8,"Mayor","Catastrófico"))))),"")</f>
        <v/>
      </c>
      <c r="AY47" s="333" t="str">
        <f>W47</f>
        <v/>
      </c>
      <c r="AZ47" s="333" t="str">
        <f>IFERROR(IF(OR(AND(AU47="Muy Baja",AX47="Leve"),AND(AU47="Muy Baja",AX47="Menor"),AND(AU47="Baja",AX47="Leve")),"Bajo",IF(OR(AND(AU47="Muy baja",AX47="Moderado"),AND(AU47="Baja",AX47="Menor"),AND(AU47="Baja",AX47="Moderado"),AND(AU47="Media",AX47="Leve"),AND(AU47="Media",AX47="Menor"),AND(AU47="Media",AX47="Moderado"),AND(AU47="Alta",AX47="Leve"),AND(AU47="Alta",AX47="Menor")),"Moderado",IF(OR(AND(AU47="Muy Baja",AX47="Mayor"),AND(AU47="Baja",AX47="Mayor"),AND(AU47="Media",AX47="Mayor"),AND(AU47="Alta",AX47="Moderado"),AND(AU47="Alta",AX47="Mayor"),AND(AU47="Muy Alta",AX47="Leve"),AND(AU47="Muy Alta",AX47="Menor"),AND(AU47="Muy Alta",AX47="Moderado"),AND(AU47="Muy Alta",AX47="Mayor")),"Alto",IF(OR(AND(AU47="Muy Baja",AX47="Catastrófico"),AND(AU47="Baja",AX47="Catastrófico"),AND(AU47="Media",AX47="Catastrófico"),AND(AU47="Alta",AX47="Catastrófico"),AND(AU47="Muy Alta",AX47="Catastrófico")),"Extremo","")))),"")</f>
        <v/>
      </c>
      <c r="BA47" s="333"/>
      <c r="BB47" s="383"/>
      <c r="BC47" s="332"/>
      <c r="BD47" s="381"/>
      <c r="BE47" s="381"/>
      <c r="BF47" s="381"/>
    </row>
    <row r="48" spans="1:58" ht="14.25" customHeight="1" x14ac:dyDescent="0.25">
      <c r="A48" s="292"/>
      <c r="B48" s="292"/>
      <c r="C48" s="292"/>
      <c r="D48" s="338"/>
      <c r="E48" s="292"/>
      <c r="F48" s="292"/>
      <c r="G48" s="292"/>
      <c r="H48" s="292"/>
      <c r="I48" s="292"/>
      <c r="J48" s="292"/>
      <c r="K48" s="292"/>
      <c r="L48" s="292"/>
      <c r="M48" s="292"/>
      <c r="N48" s="292"/>
      <c r="O48" s="292"/>
      <c r="P48" s="292"/>
      <c r="Q48" s="292"/>
      <c r="R48" s="292"/>
      <c r="S48" s="292"/>
      <c r="T48" s="292"/>
      <c r="U48" s="292"/>
      <c r="V48" s="292"/>
      <c r="W48" s="292"/>
      <c r="X48" s="71">
        <v>2</v>
      </c>
      <c r="Y48" s="71"/>
      <c r="Z48" s="71"/>
      <c r="AA48" s="71"/>
      <c r="AB48" s="71"/>
      <c r="AC48" s="71"/>
      <c r="AD48" s="71"/>
      <c r="AE48" s="77"/>
      <c r="AF48" s="67"/>
      <c r="AG48" s="78"/>
      <c r="AH48" s="67" t="str">
        <f t="shared" si="1"/>
        <v/>
      </c>
      <c r="AI48" s="67"/>
      <c r="AJ48" s="74" t="str">
        <f t="shared" si="2"/>
        <v/>
      </c>
      <c r="AK48" s="67"/>
      <c r="AL48" s="74" t="str">
        <f t="shared" si="3"/>
        <v/>
      </c>
      <c r="AM48" s="75" t="str">
        <f t="shared" si="0"/>
        <v/>
      </c>
      <c r="AN48" s="76" t="str">
        <f>IFERROR(IF(AND(AH47="Probabilidad",AH48="Probabilidad"),(AN47-(+AN47*AM48)),IF(AH48="Probabilidad",(O47-(+O47*AM48)),IF(AH48="Impacto",AN47,""))),"")</f>
        <v/>
      </c>
      <c r="AO48" s="76" t="str">
        <f>IFERROR(IF(AND(AH47="Impacto",AH48="Impacto"),(AO47-(+AO47*AM48)),IF(AH48="Impacto",(U47-(U47*AM48)),IF(AH48="Probabilidad",AO47,""))),"")</f>
        <v/>
      </c>
      <c r="AP48" s="67"/>
      <c r="AQ48" s="67"/>
      <c r="AR48" s="67"/>
      <c r="AS48" s="292"/>
      <c r="AT48" s="292"/>
      <c r="AU48" s="292"/>
      <c r="AV48" s="292"/>
      <c r="AW48" s="292"/>
      <c r="AX48" s="292"/>
      <c r="AY48" s="292"/>
      <c r="AZ48" s="292"/>
      <c r="BA48" s="292"/>
      <c r="BB48" s="292"/>
      <c r="BC48" s="292"/>
      <c r="BD48" s="292"/>
      <c r="BE48" s="292"/>
      <c r="BF48" s="292"/>
    </row>
    <row r="49" spans="1:58" ht="14.25" customHeight="1" x14ac:dyDescent="0.25">
      <c r="A49" s="292"/>
      <c r="B49" s="292"/>
      <c r="C49" s="292"/>
      <c r="D49" s="338"/>
      <c r="E49" s="292"/>
      <c r="F49" s="292"/>
      <c r="G49" s="292"/>
      <c r="H49" s="292"/>
      <c r="I49" s="292"/>
      <c r="J49" s="292"/>
      <c r="K49" s="292"/>
      <c r="L49" s="292"/>
      <c r="M49" s="292"/>
      <c r="N49" s="292"/>
      <c r="O49" s="292"/>
      <c r="P49" s="292"/>
      <c r="Q49" s="292"/>
      <c r="R49" s="292"/>
      <c r="S49" s="292"/>
      <c r="T49" s="292"/>
      <c r="U49" s="292"/>
      <c r="V49" s="292"/>
      <c r="W49" s="292"/>
      <c r="X49" s="71">
        <v>3</v>
      </c>
      <c r="Y49" s="71"/>
      <c r="Z49" s="71"/>
      <c r="AA49" s="71"/>
      <c r="AB49" s="71"/>
      <c r="AC49" s="71"/>
      <c r="AD49" s="71"/>
      <c r="AE49" s="77"/>
      <c r="AF49" s="67"/>
      <c r="AG49" s="78"/>
      <c r="AH49" s="67" t="str">
        <f t="shared" si="1"/>
        <v/>
      </c>
      <c r="AI49" s="67"/>
      <c r="AJ49" s="74" t="str">
        <f t="shared" si="2"/>
        <v/>
      </c>
      <c r="AK49" s="67"/>
      <c r="AL49" s="74" t="str">
        <f t="shared" si="3"/>
        <v/>
      </c>
      <c r="AM49" s="75" t="str">
        <f t="shared" si="0"/>
        <v/>
      </c>
      <c r="AN49" s="76" t="str">
        <f t="shared" ref="AN49:AN52" si="16">IFERROR(IF(AND(AH48="Probabilidad",AH49="Probabilidad"),(AN48-(+AN48*AM49)),IF(AND(AH48="Impacto",AH49="Probabilidad"),(AN47-(+AN47*AM49)),IF(AH49="Impacto",AN48,""))),"")</f>
        <v/>
      </c>
      <c r="AO49" s="76" t="str">
        <f t="shared" ref="AO49:AO52" si="17">IFERROR(IF(AND(AH48="Impacto",AH49="Impacto"),(AO48-(+AO48*AM49)),IF(AND(AH48="Probabilidad",AH49="Impacto"),(AO47-(+AO47*AM49)),IF(AH49="Probabilidad",AO48,""))),"")</f>
        <v/>
      </c>
      <c r="AP49" s="67"/>
      <c r="AQ49" s="67"/>
      <c r="AR49" s="67"/>
      <c r="AS49" s="292"/>
      <c r="AT49" s="292"/>
      <c r="AU49" s="292"/>
      <c r="AV49" s="292"/>
      <c r="AW49" s="292"/>
      <c r="AX49" s="292"/>
      <c r="AY49" s="292"/>
      <c r="AZ49" s="292"/>
      <c r="BA49" s="292"/>
      <c r="BB49" s="292"/>
      <c r="BC49" s="292"/>
      <c r="BD49" s="292"/>
      <c r="BE49" s="292"/>
      <c r="BF49" s="292"/>
    </row>
    <row r="50" spans="1:58" ht="14.25" customHeight="1" x14ac:dyDescent="0.25">
      <c r="A50" s="292"/>
      <c r="B50" s="292"/>
      <c r="C50" s="292"/>
      <c r="D50" s="338"/>
      <c r="E50" s="292"/>
      <c r="F50" s="292"/>
      <c r="G50" s="292"/>
      <c r="H50" s="292"/>
      <c r="I50" s="292"/>
      <c r="J50" s="292"/>
      <c r="K50" s="292"/>
      <c r="L50" s="292"/>
      <c r="M50" s="292"/>
      <c r="N50" s="292"/>
      <c r="O50" s="292"/>
      <c r="P50" s="292"/>
      <c r="Q50" s="292"/>
      <c r="R50" s="292"/>
      <c r="S50" s="292"/>
      <c r="T50" s="292"/>
      <c r="U50" s="292"/>
      <c r="V50" s="292"/>
      <c r="W50" s="292"/>
      <c r="X50" s="71">
        <v>4</v>
      </c>
      <c r="Y50" s="71"/>
      <c r="Z50" s="71"/>
      <c r="AA50" s="71"/>
      <c r="AB50" s="71"/>
      <c r="AC50" s="71"/>
      <c r="AD50" s="71"/>
      <c r="AE50" s="77"/>
      <c r="AF50" s="67"/>
      <c r="AG50" s="78"/>
      <c r="AH50" s="67" t="str">
        <f t="shared" si="1"/>
        <v/>
      </c>
      <c r="AI50" s="67"/>
      <c r="AJ50" s="74" t="str">
        <f t="shared" si="2"/>
        <v/>
      </c>
      <c r="AK50" s="67"/>
      <c r="AL50" s="74" t="str">
        <f t="shared" si="3"/>
        <v/>
      </c>
      <c r="AM50" s="75" t="str">
        <f t="shared" si="0"/>
        <v/>
      </c>
      <c r="AN50" s="76" t="str">
        <f t="shared" si="16"/>
        <v/>
      </c>
      <c r="AO50" s="76" t="str">
        <f t="shared" si="17"/>
        <v/>
      </c>
      <c r="AP50" s="67"/>
      <c r="AQ50" s="67"/>
      <c r="AR50" s="67"/>
      <c r="AS50" s="292"/>
      <c r="AT50" s="292"/>
      <c r="AU50" s="292"/>
      <c r="AV50" s="292"/>
      <c r="AW50" s="292"/>
      <c r="AX50" s="292"/>
      <c r="AY50" s="292"/>
      <c r="AZ50" s="292"/>
      <c r="BA50" s="292"/>
      <c r="BB50" s="292"/>
      <c r="BC50" s="292"/>
      <c r="BD50" s="292"/>
      <c r="BE50" s="292"/>
      <c r="BF50" s="292"/>
    </row>
    <row r="51" spans="1:58" ht="14.25" customHeight="1" x14ac:dyDescent="0.25">
      <c r="A51" s="292"/>
      <c r="B51" s="292"/>
      <c r="C51" s="292"/>
      <c r="D51" s="338"/>
      <c r="E51" s="292"/>
      <c r="F51" s="292"/>
      <c r="G51" s="292"/>
      <c r="H51" s="292"/>
      <c r="I51" s="292"/>
      <c r="J51" s="292"/>
      <c r="K51" s="292"/>
      <c r="L51" s="292"/>
      <c r="M51" s="292"/>
      <c r="N51" s="292"/>
      <c r="O51" s="292"/>
      <c r="P51" s="292"/>
      <c r="Q51" s="292"/>
      <c r="R51" s="292"/>
      <c r="S51" s="292"/>
      <c r="T51" s="292"/>
      <c r="U51" s="292"/>
      <c r="V51" s="292"/>
      <c r="W51" s="292"/>
      <c r="X51" s="71">
        <v>5</v>
      </c>
      <c r="Y51" s="71"/>
      <c r="Z51" s="71"/>
      <c r="AA51" s="71"/>
      <c r="AB51" s="71"/>
      <c r="AC51" s="71"/>
      <c r="AD51" s="71"/>
      <c r="AE51" s="77"/>
      <c r="AF51" s="67"/>
      <c r="AG51" s="78"/>
      <c r="AH51" s="67" t="str">
        <f t="shared" si="1"/>
        <v/>
      </c>
      <c r="AI51" s="67"/>
      <c r="AJ51" s="74" t="str">
        <f t="shared" si="2"/>
        <v/>
      </c>
      <c r="AK51" s="67"/>
      <c r="AL51" s="74" t="str">
        <f t="shared" si="3"/>
        <v/>
      </c>
      <c r="AM51" s="75" t="str">
        <f t="shared" si="0"/>
        <v/>
      </c>
      <c r="AN51" s="76" t="str">
        <f t="shared" si="16"/>
        <v/>
      </c>
      <c r="AO51" s="76" t="str">
        <f t="shared" si="17"/>
        <v/>
      </c>
      <c r="AP51" s="67"/>
      <c r="AQ51" s="67"/>
      <c r="AR51" s="67"/>
      <c r="AS51" s="292"/>
      <c r="AT51" s="292"/>
      <c r="AU51" s="292"/>
      <c r="AV51" s="292"/>
      <c r="AW51" s="292"/>
      <c r="AX51" s="292"/>
      <c r="AY51" s="292"/>
      <c r="AZ51" s="292"/>
      <c r="BA51" s="292"/>
      <c r="BB51" s="292"/>
      <c r="BC51" s="292"/>
      <c r="BD51" s="292"/>
      <c r="BE51" s="292"/>
      <c r="BF51" s="292"/>
    </row>
    <row r="52" spans="1:58" ht="14.25" customHeight="1" x14ac:dyDescent="0.25">
      <c r="A52" s="292"/>
      <c r="B52" s="292"/>
      <c r="C52" s="292"/>
      <c r="D52" s="339"/>
      <c r="E52" s="331"/>
      <c r="F52" s="331"/>
      <c r="G52" s="331"/>
      <c r="H52" s="331"/>
      <c r="I52" s="331"/>
      <c r="J52" s="331"/>
      <c r="K52" s="331"/>
      <c r="L52" s="331"/>
      <c r="M52" s="331"/>
      <c r="N52" s="331"/>
      <c r="O52" s="331"/>
      <c r="P52" s="331"/>
      <c r="Q52" s="331"/>
      <c r="R52" s="331"/>
      <c r="S52" s="331"/>
      <c r="T52" s="331"/>
      <c r="U52" s="331"/>
      <c r="V52" s="331"/>
      <c r="W52" s="331"/>
      <c r="X52" s="79">
        <v>6</v>
      </c>
      <c r="Y52" s="79"/>
      <c r="Z52" s="79"/>
      <c r="AA52" s="79"/>
      <c r="AB52" s="79"/>
      <c r="AC52" s="79"/>
      <c r="AD52" s="79"/>
      <c r="AE52" s="77"/>
      <c r="AF52" s="80"/>
      <c r="AG52" s="81"/>
      <c r="AH52" s="82" t="str">
        <f t="shared" si="1"/>
        <v/>
      </c>
      <c r="AI52" s="82"/>
      <c r="AJ52" s="83" t="str">
        <f t="shared" si="2"/>
        <v/>
      </c>
      <c r="AK52" s="82"/>
      <c r="AL52" s="83" t="str">
        <f t="shared" si="3"/>
        <v/>
      </c>
      <c r="AM52" s="84" t="str">
        <f t="shared" si="0"/>
        <v/>
      </c>
      <c r="AN52" s="76" t="str">
        <f t="shared" si="16"/>
        <v/>
      </c>
      <c r="AO52" s="76" t="str">
        <f t="shared" si="17"/>
        <v/>
      </c>
      <c r="AP52" s="80"/>
      <c r="AQ52" s="80"/>
      <c r="AR52" s="80"/>
      <c r="AS52" s="331"/>
      <c r="AT52" s="331"/>
      <c r="AU52" s="331"/>
      <c r="AV52" s="331"/>
      <c r="AW52" s="331"/>
      <c r="AX52" s="331"/>
      <c r="AY52" s="331"/>
      <c r="AZ52" s="331"/>
      <c r="BA52" s="331"/>
      <c r="BB52" s="331"/>
      <c r="BC52" s="331"/>
      <c r="BD52" s="331"/>
      <c r="BE52" s="331"/>
      <c r="BF52" s="331"/>
    </row>
    <row r="53" spans="1:58" ht="14.25" customHeight="1" x14ac:dyDescent="0.25">
      <c r="A53" s="292"/>
      <c r="B53" s="292"/>
      <c r="C53" s="292"/>
      <c r="D53" s="337"/>
      <c r="E53" s="334"/>
      <c r="F53" s="330"/>
      <c r="G53" s="332"/>
      <c r="H53" s="333"/>
      <c r="I53" s="334"/>
      <c r="J53" s="333"/>
      <c r="K53" s="333" t="str">
        <f>CONCATENATE(" *",'Identificación RG-RF-RLA-FT'!C137," *",'Identificación RG-RF-RLA-FT'!E137," *",'Identificación RG-RF-RLA-FT'!G137)</f>
        <v xml:space="preserve"> * * *</v>
      </c>
      <c r="L53" s="332"/>
      <c r="M53" s="335"/>
      <c r="N53" s="333"/>
      <c r="O53" s="336" t="str">
        <f>IF(N53="Muy Alta",100%,IF(N53="Alta",80%,IF(N53="Media",60%,IF(N53="Baja",40%,IF(N53="Muy Baja",20%,"")))))</f>
        <v/>
      </c>
      <c r="P53" s="333"/>
      <c r="Q53" s="336" t="str">
        <f>IF(P53="Catastrófico",100%,IF(P53="Mayor",80%,IF(P53="Moderado",60%,IF(P53="Menor",40%,IF(P53="Leve",20%,"")))))</f>
        <v/>
      </c>
      <c r="R53" s="333"/>
      <c r="S53" s="336" t="str">
        <f>IF(R53="Catastrófico",100%,IF(R53="Mayor",80%,IF(R53="Moderado",60%,IF(R53="Menor",40%,IF(R53="Leve",20%,"")))))</f>
        <v/>
      </c>
      <c r="T53" s="333" t="str">
        <f>IF(U53=100%,"Catastrófico",IF(U53=80%,"Mayor",IF(U53=60%,"Moderado",IF(U53=40%,"Menor",IF(U53=20%,"Leve","")))))</f>
        <v/>
      </c>
      <c r="U53" s="336" t="str">
        <f>IF(AND(Q53="",S53=""),"",MAX(Q53,S53))</f>
        <v/>
      </c>
      <c r="V53" s="336" t="str">
        <f>CONCATENATE(N53,T53)</f>
        <v/>
      </c>
      <c r="W53" s="333" t="str">
        <f>IF(V53="Muy AltaLeve","Alto",IF(V53="Muy AltaMenor","Alto",IF(V53="Muy AltaModerado","Alto",IF(V53="Muy AltaMayor","Alto",IF(V53="Muy AltaCatastrófico","Extremo",IF(V53="AltaLeve","Moderado",IF(V53="AltaMenor","Moderado",IF(V53="AltaModerado","Alto",IF(V53="AltaMayor","Alto",IF(V53="AltaCatastrófico","Extremo",IF(V53="MediaLeve","Moderado",IF(V53="MediaMenor","Moderado",IF(V53="MediaModerado","Moderado",IF(V53="MediaMayor","Alto",IF(V53="MediaCatastrófico","Extremo",IF(V53="BajaLeve","Bajo",IF(V53="BajaMenor","Moderado",IF(V53="BajaModerado","Moderado",IF(V53="BajaMayor","Alto",IF(V53="BajaCatastrófico","Extremo",IF(V53="Muy BajaLeve","Bajo",IF(V53="Muy BajaMenor","Bajo",IF(V53="Muy BajaModerado","Moderado",IF(V53="Muy BajaMayor","Alto",IF(V53="Muy BajaCatastrófico","Extremo","")))))))))))))))))))))))))</f>
        <v/>
      </c>
      <c r="X53" s="62">
        <v>1</v>
      </c>
      <c r="Y53" s="73"/>
      <c r="Z53" s="73"/>
      <c r="AA53" s="73"/>
      <c r="AB53" s="73"/>
      <c r="AC53" s="73"/>
      <c r="AD53" s="73"/>
      <c r="AE53" s="77"/>
      <c r="AF53" s="65"/>
      <c r="AG53" s="60"/>
      <c r="AH53" s="65" t="str">
        <f t="shared" si="1"/>
        <v/>
      </c>
      <c r="AI53" s="65"/>
      <c r="AJ53" s="68" t="str">
        <f t="shared" si="2"/>
        <v/>
      </c>
      <c r="AK53" s="65"/>
      <c r="AL53" s="68" t="str">
        <f t="shared" si="3"/>
        <v/>
      </c>
      <c r="AM53" s="69" t="str">
        <f t="shared" si="0"/>
        <v/>
      </c>
      <c r="AN53" s="70" t="str">
        <f>IFERROR(IF(AH53="Probabilidad",(O53-(+O53*AM53)),IF(AH53="Impacto",O53,"")),"")</f>
        <v/>
      </c>
      <c r="AO53" s="70" t="str">
        <f>IFERROR(IF(AH53="Impacto",(U53-(+U53*AM53)),IF(AH53="Probabilidad",U53,"")),"")</f>
        <v/>
      </c>
      <c r="AP53" s="65"/>
      <c r="AQ53" s="65"/>
      <c r="AR53" s="65"/>
      <c r="AS53" s="382" t="str">
        <f>O53</f>
        <v/>
      </c>
      <c r="AT53" s="382" t="str">
        <f>IF(AN53="","",MIN(AN53:AN58))</f>
        <v/>
      </c>
      <c r="AU53" s="333" t="str">
        <f>IFERROR(IF(AT53="","",IF(AT53&lt;=0.2,"Muy Baja",IF(AT53&lt;=0.4,"Baja",IF(AT53&lt;=0.6,"Media",IF(AT53&lt;=0.8,"Alta","Muy Alta"))))),"")</f>
        <v/>
      </c>
      <c r="AV53" s="382" t="str">
        <f>U53</f>
        <v/>
      </c>
      <c r="AW53" s="382" t="str">
        <f>IF(AO53="","",MIN(AO53:AO58))</f>
        <v/>
      </c>
      <c r="AX53" s="333" t="str">
        <f>IFERROR(IF(AW53="","",IF(AW53&lt;=0.2,"Leve",IF(AW53&lt;=0.4,"Menor",IF(AW53&lt;=0.6,"Moderado",IF(AW53&lt;=0.8,"Mayor","Catastrófico"))))),"")</f>
        <v/>
      </c>
      <c r="AY53" s="333" t="str">
        <f>W53</f>
        <v/>
      </c>
      <c r="AZ53" s="333" t="str">
        <f>IFERROR(IF(OR(AND(AU53="Muy Baja",AX53="Leve"),AND(AU53="Muy Baja",AX53="Menor"),AND(AU53="Baja",AX53="Leve")),"Bajo",IF(OR(AND(AU53="Muy baja",AX53="Moderado"),AND(AU53="Baja",AX53="Menor"),AND(AU53="Baja",AX53="Moderado"),AND(AU53="Media",AX53="Leve"),AND(AU53="Media",AX53="Menor"),AND(AU53="Media",AX53="Moderado"),AND(AU53="Alta",AX53="Leve"),AND(AU53="Alta",AX53="Menor")),"Moderado",IF(OR(AND(AU53="Muy Baja",AX53="Mayor"),AND(AU53="Baja",AX53="Mayor"),AND(AU53="Media",AX53="Mayor"),AND(AU53="Alta",AX53="Moderado"),AND(AU53="Alta",AX53="Mayor"),AND(AU53="Muy Alta",AX53="Leve"),AND(AU53="Muy Alta",AX53="Menor"),AND(AU53="Muy Alta",AX53="Moderado"),AND(AU53="Muy Alta",AX53="Mayor")),"Alto",IF(OR(AND(AU53="Muy Baja",AX53="Catastrófico"),AND(AU53="Baja",AX53="Catastrófico"),AND(AU53="Media",AX53="Catastrófico"),AND(AU53="Alta",AX53="Catastrófico"),AND(AU53="Muy Alta",AX53="Catastrófico")),"Extremo","")))),"")</f>
        <v/>
      </c>
      <c r="BA53" s="333"/>
      <c r="BB53" s="383"/>
      <c r="BC53" s="332"/>
      <c r="BD53" s="381"/>
      <c r="BE53" s="381"/>
      <c r="BF53" s="381"/>
    </row>
    <row r="54" spans="1:58" ht="14.25" customHeight="1" x14ac:dyDescent="0.25">
      <c r="A54" s="292"/>
      <c r="B54" s="292"/>
      <c r="C54" s="292"/>
      <c r="D54" s="338"/>
      <c r="E54" s="292"/>
      <c r="F54" s="292"/>
      <c r="G54" s="292"/>
      <c r="H54" s="292"/>
      <c r="I54" s="292"/>
      <c r="J54" s="292"/>
      <c r="K54" s="292"/>
      <c r="L54" s="292"/>
      <c r="M54" s="292"/>
      <c r="N54" s="292"/>
      <c r="O54" s="292"/>
      <c r="P54" s="292"/>
      <c r="Q54" s="292"/>
      <c r="R54" s="292"/>
      <c r="S54" s="292"/>
      <c r="T54" s="292"/>
      <c r="U54" s="292"/>
      <c r="V54" s="292"/>
      <c r="W54" s="292"/>
      <c r="X54" s="71">
        <v>2</v>
      </c>
      <c r="Y54" s="71"/>
      <c r="Z54" s="71"/>
      <c r="AA54" s="71"/>
      <c r="AB54" s="71"/>
      <c r="AC54" s="71"/>
      <c r="AD54" s="71"/>
      <c r="AE54" s="77"/>
      <c r="AF54" s="67"/>
      <c r="AG54" s="78"/>
      <c r="AH54" s="67" t="str">
        <f t="shared" si="1"/>
        <v/>
      </c>
      <c r="AI54" s="67"/>
      <c r="AJ54" s="74" t="str">
        <f t="shared" si="2"/>
        <v/>
      </c>
      <c r="AK54" s="67"/>
      <c r="AL54" s="74" t="str">
        <f t="shared" si="3"/>
        <v/>
      </c>
      <c r="AM54" s="75" t="str">
        <f t="shared" si="0"/>
        <v/>
      </c>
      <c r="AN54" s="76" t="str">
        <f>IFERROR(IF(AND(AH53="Probabilidad",AH54="Probabilidad"),(AN53-(+AN53*AM54)),IF(AH54="Probabilidad",(O53-(+O53*AM54)),IF(AH54="Impacto",AN53,""))),"")</f>
        <v/>
      </c>
      <c r="AO54" s="76" t="str">
        <f>IFERROR(IF(AND(AH53="Impacto",AH54="Impacto"),(AO53-(+AO53*AM54)),IF(AH54="Impacto",(U53-(U53*AM54)),IF(AH54="Probabilidad",AO53,""))),"")</f>
        <v/>
      </c>
      <c r="AP54" s="67"/>
      <c r="AQ54" s="67"/>
      <c r="AR54" s="67"/>
      <c r="AS54" s="292"/>
      <c r="AT54" s="292"/>
      <c r="AU54" s="292"/>
      <c r="AV54" s="292"/>
      <c r="AW54" s="292"/>
      <c r="AX54" s="292"/>
      <c r="AY54" s="292"/>
      <c r="AZ54" s="292"/>
      <c r="BA54" s="292"/>
      <c r="BB54" s="292"/>
      <c r="BC54" s="292"/>
      <c r="BD54" s="292"/>
      <c r="BE54" s="292"/>
      <c r="BF54" s="292"/>
    </row>
    <row r="55" spans="1:58" ht="14.25" customHeight="1" x14ac:dyDescent="0.25">
      <c r="A55" s="292"/>
      <c r="B55" s="292"/>
      <c r="C55" s="292"/>
      <c r="D55" s="338"/>
      <c r="E55" s="292"/>
      <c r="F55" s="292"/>
      <c r="G55" s="292"/>
      <c r="H55" s="292"/>
      <c r="I55" s="292"/>
      <c r="J55" s="292"/>
      <c r="K55" s="292"/>
      <c r="L55" s="292"/>
      <c r="M55" s="292"/>
      <c r="N55" s="292"/>
      <c r="O55" s="292"/>
      <c r="P55" s="292"/>
      <c r="Q55" s="292"/>
      <c r="R55" s="292"/>
      <c r="S55" s="292"/>
      <c r="T55" s="292"/>
      <c r="U55" s="292"/>
      <c r="V55" s="292"/>
      <c r="W55" s="292"/>
      <c r="X55" s="71">
        <v>3</v>
      </c>
      <c r="Y55" s="71"/>
      <c r="Z55" s="71"/>
      <c r="AA55" s="71"/>
      <c r="AB55" s="71"/>
      <c r="AC55" s="71"/>
      <c r="AD55" s="71"/>
      <c r="AE55" s="77"/>
      <c r="AF55" s="67"/>
      <c r="AG55" s="78"/>
      <c r="AH55" s="67" t="str">
        <f t="shared" si="1"/>
        <v/>
      </c>
      <c r="AI55" s="67"/>
      <c r="AJ55" s="74" t="str">
        <f t="shared" si="2"/>
        <v/>
      </c>
      <c r="AK55" s="67"/>
      <c r="AL55" s="74" t="str">
        <f t="shared" si="3"/>
        <v/>
      </c>
      <c r="AM55" s="75" t="str">
        <f t="shared" si="0"/>
        <v/>
      </c>
      <c r="AN55" s="76" t="str">
        <f t="shared" ref="AN55:AN58" si="18">IFERROR(IF(AND(AH54="Probabilidad",AH55="Probabilidad"),(AN54-(+AN54*AM55)),IF(AND(AH54="Impacto",AH55="Probabilidad"),(AN53-(+AN53*AM55)),IF(AH55="Impacto",AN54,""))),"")</f>
        <v/>
      </c>
      <c r="AO55" s="76" t="str">
        <f t="shared" ref="AO55:AO58" si="19">IFERROR(IF(AND(AH54="Impacto",AH55="Impacto"),(AO54-(+AO54*AM55)),IF(AND(AH54="Probabilidad",AH55="Impacto"),(AO53-(+AO53*AM55)),IF(AH55="Probabilidad",AO54,""))),"")</f>
        <v/>
      </c>
      <c r="AP55" s="67"/>
      <c r="AQ55" s="67"/>
      <c r="AR55" s="67"/>
      <c r="AS55" s="292"/>
      <c r="AT55" s="292"/>
      <c r="AU55" s="292"/>
      <c r="AV55" s="292"/>
      <c r="AW55" s="292"/>
      <c r="AX55" s="292"/>
      <c r="AY55" s="292"/>
      <c r="AZ55" s="292"/>
      <c r="BA55" s="292"/>
      <c r="BB55" s="292"/>
      <c r="BC55" s="292"/>
      <c r="BD55" s="292"/>
      <c r="BE55" s="292"/>
      <c r="BF55" s="292"/>
    </row>
    <row r="56" spans="1:58" ht="14.25" customHeight="1" x14ac:dyDescent="0.25">
      <c r="A56" s="292"/>
      <c r="B56" s="292"/>
      <c r="C56" s="292"/>
      <c r="D56" s="338"/>
      <c r="E56" s="292"/>
      <c r="F56" s="292"/>
      <c r="G56" s="292"/>
      <c r="H56" s="292"/>
      <c r="I56" s="292"/>
      <c r="J56" s="292"/>
      <c r="K56" s="292"/>
      <c r="L56" s="292"/>
      <c r="M56" s="292"/>
      <c r="N56" s="292"/>
      <c r="O56" s="292"/>
      <c r="P56" s="292"/>
      <c r="Q56" s="292"/>
      <c r="R56" s="292"/>
      <c r="S56" s="292"/>
      <c r="T56" s="292"/>
      <c r="U56" s="292"/>
      <c r="V56" s="292"/>
      <c r="W56" s="292"/>
      <c r="X56" s="71">
        <v>4</v>
      </c>
      <c r="Y56" s="71"/>
      <c r="Z56" s="71"/>
      <c r="AA56" s="71"/>
      <c r="AB56" s="71"/>
      <c r="AC56" s="71"/>
      <c r="AD56" s="71"/>
      <c r="AE56" s="77"/>
      <c r="AF56" s="67"/>
      <c r="AG56" s="78"/>
      <c r="AH56" s="67" t="str">
        <f t="shared" si="1"/>
        <v/>
      </c>
      <c r="AI56" s="67"/>
      <c r="AJ56" s="74" t="str">
        <f t="shared" si="2"/>
        <v/>
      </c>
      <c r="AK56" s="67"/>
      <c r="AL56" s="74" t="str">
        <f t="shared" si="3"/>
        <v/>
      </c>
      <c r="AM56" s="75" t="str">
        <f t="shared" si="0"/>
        <v/>
      </c>
      <c r="AN56" s="76" t="str">
        <f t="shared" si="18"/>
        <v/>
      </c>
      <c r="AO56" s="76" t="str">
        <f t="shared" si="19"/>
        <v/>
      </c>
      <c r="AP56" s="67"/>
      <c r="AQ56" s="67"/>
      <c r="AR56" s="67"/>
      <c r="AS56" s="292"/>
      <c r="AT56" s="292"/>
      <c r="AU56" s="292"/>
      <c r="AV56" s="292"/>
      <c r="AW56" s="292"/>
      <c r="AX56" s="292"/>
      <c r="AY56" s="292"/>
      <c r="AZ56" s="292"/>
      <c r="BA56" s="292"/>
      <c r="BB56" s="292"/>
      <c r="BC56" s="292"/>
      <c r="BD56" s="292"/>
      <c r="BE56" s="292"/>
      <c r="BF56" s="292"/>
    </row>
    <row r="57" spans="1:58" ht="14.25" customHeight="1" x14ac:dyDescent="0.25">
      <c r="A57" s="292"/>
      <c r="B57" s="292"/>
      <c r="C57" s="292"/>
      <c r="D57" s="338"/>
      <c r="E57" s="292"/>
      <c r="F57" s="292"/>
      <c r="G57" s="292"/>
      <c r="H57" s="292"/>
      <c r="I57" s="292"/>
      <c r="J57" s="292"/>
      <c r="K57" s="292"/>
      <c r="L57" s="292"/>
      <c r="M57" s="292"/>
      <c r="N57" s="292"/>
      <c r="O57" s="292"/>
      <c r="P57" s="292"/>
      <c r="Q57" s="292"/>
      <c r="R57" s="292"/>
      <c r="S57" s="292"/>
      <c r="T57" s="292"/>
      <c r="U57" s="292"/>
      <c r="V57" s="292"/>
      <c r="W57" s="292"/>
      <c r="X57" s="71">
        <v>5</v>
      </c>
      <c r="Y57" s="71"/>
      <c r="Z57" s="71"/>
      <c r="AA57" s="71"/>
      <c r="AB57" s="71"/>
      <c r="AC57" s="71"/>
      <c r="AD57" s="71"/>
      <c r="AE57" s="77"/>
      <c r="AF57" s="67"/>
      <c r="AG57" s="78"/>
      <c r="AH57" s="67" t="str">
        <f t="shared" si="1"/>
        <v/>
      </c>
      <c r="AI57" s="67"/>
      <c r="AJ57" s="74" t="str">
        <f t="shared" si="2"/>
        <v/>
      </c>
      <c r="AK57" s="67"/>
      <c r="AL57" s="74" t="str">
        <f t="shared" si="3"/>
        <v/>
      </c>
      <c r="AM57" s="75" t="str">
        <f t="shared" si="0"/>
        <v/>
      </c>
      <c r="AN57" s="76" t="str">
        <f t="shared" si="18"/>
        <v/>
      </c>
      <c r="AO57" s="76" t="str">
        <f t="shared" si="19"/>
        <v/>
      </c>
      <c r="AP57" s="67"/>
      <c r="AQ57" s="67"/>
      <c r="AR57" s="67"/>
      <c r="AS57" s="292"/>
      <c r="AT57" s="292"/>
      <c r="AU57" s="292"/>
      <c r="AV57" s="292"/>
      <c r="AW57" s="292"/>
      <c r="AX57" s="292"/>
      <c r="AY57" s="292"/>
      <c r="AZ57" s="292"/>
      <c r="BA57" s="292"/>
      <c r="BB57" s="292"/>
      <c r="BC57" s="292"/>
      <c r="BD57" s="292"/>
      <c r="BE57" s="292"/>
      <c r="BF57" s="292"/>
    </row>
    <row r="58" spans="1:58" ht="14.25" customHeight="1" x14ac:dyDescent="0.25">
      <c r="A58" s="292"/>
      <c r="B58" s="292"/>
      <c r="C58" s="292"/>
      <c r="D58" s="339"/>
      <c r="E58" s="331"/>
      <c r="F58" s="331"/>
      <c r="G58" s="331"/>
      <c r="H58" s="331"/>
      <c r="I58" s="331"/>
      <c r="J58" s="331"/>
      <c r="K58" s="331"/>
      <c r="L58" s="331"/>
      <c r="M58" s="331"/>
      <c r="N58" s="331"/>
      <c r="O58" s="331"/>
      <c r="P58" s="331"/>
      <c r="Q58" s="331"/>
      <c r="R58" s="331"/>
      <c r="S58" s="331"/>
      <c r="T58" s="331"/>
      <c r="U58" s="331"/>
      <c r="V58" s="331"/>
      <c r="W58" s="331"/>
      <c r="X58" s="79">
        <v>6</v>
      </c>
      <c r="Y58" s="79"/>
      <c r="Z58" s="79"/>
      <c r="AA58" s="79"/>
      <c r="AB58" s="79"/>
      <c r="AC58" s="79"/>
      <c r="AD58" s="79"/>
      <c r="AE58" s="77"/>
      <c r="AF58" s="80"/>
      <c r="AG58" s="81"/>
      <c r="AH58" s="80" t="str">
        <f t="shared" si="1"/>
        <v/>
      </c>
      <c r="AI58" s="80"/>
      <c r="AJ58" s="83" t="str">
        <f t="shared" si="2"/>
        <v/>
      </c>
      <c r="AK58" s="80"/>
      <c r="AL58" s="83" t="str">
        <f t="shared" si="3"/>
        <v/>
      </c>
      <c r="AM58" s="84" t="str">
        <f t="shared" si="0"/>
        <v/>
      </c>
      <c r="AN58" s="76" t="str">
        <f t="shared" si="18"/>
        <v/>
      </c>
      <c r="AO58" s="76" t="str">
        <f t="shared" si="19"/>
        <v/>
      </c>
      <c r="AP58" s="80"/>
      <c r="AQ58" s="80"/>
      <c r="AR58" s="80"/>
      <c r="AS58" s="331"/>
      <c r="AT58" s="331"/>
      <c r="AU58" s="331"/>
      <c r="AV58" s="331"/>
      <c r="AW58" s="331"/>
      <c r="AX58" s="331"/>
      <c r="AY58" s="331"/>
      <c r="AZ58" s="331"/>
      <c r="BA58" s="331"/>
      <c r="BB58" s="331"/>
      <c r="BC58" s="331"/>
      <c r="BD58" s="331"/>
      <c r="BE58" s="331"/>
      <c r="BF58" s="331"/>
    </row>
    <row r="59" spans="1:58" ht="14.25" customHeight="1" x14ac:dyDescent="0.25">
      <c r="A59" s="292"/>
      <c r="B59" s="292"/>
      <c r="C59" s="292"/>
      <c r="D59" s="337"/>
      <c r="E59" s="334"/>
      <c r="F59" s="330"/>
      <c r="G59" s="332"/>
      <c r="H59" s="333"/>
      <c r="I59" s="334"/>
      <c r="J59" s="333"/>
      <c r="K59" s="333" t="str">
        <f>CONCATENATE(" *",'Identificación RG-RF-RLA-FT'!C154," *",'Identificación RG-RF-RLA-FT'!E154," *",'Identificación RG-RF-RLA-FT'!G154)</f>
        <v xml:space="preserve"> * * *</v>
      </c>
      <c r="L59" s="332"/>
      <c r="M59" s="335"/>
      <c r="N59" s="333"/>
      <c r="O59" s="336" t="str">
        <f>IF(N59="Muy Alta",100%,IF(N59="Alta",80%,IF(N59="Media",60%,IF(N59="Baja",40%,IF(N59="Muy Baja",20%,"")))))</f>
        <v/>
      </c>
      <c r="P59" s="333"/>
      <c r="Q59" s="336" t="str">
        <f>IF(P59="Catastrófico",100%,IF(P59="Mayor",80%,IF(P59="Moderado",60%,IF(P59="Menor",40%,IF(P59="Leve",20%,"")))))</f>
        <v/>
      </c>
      <c r="R59" s="333"/>
      <c r="S59" s="336" t="str">
        <f>IF(R59="Catastrófico",100%,IF(R59="Mayor",80%,IF(R59="Moderado",60%,IF(R59="Menor",40%,IF(R59="Leve",20%,"")))))</f>
        <v/>
      </c>
      <c r="T59" s="333" t="str">
        <f>IF(U59=100%,"Catastrófico",IF(U59=80%,"Mayor",IF(U59=60%,"Moderado",IF(U59=40%,"Menor",IF(U59=20%,"Leve","")))))</f>
        <v/>
      </c>
      <c r="U59" s="336" t="str">
        <f>IF(AND(Q59="",S59=""),"",MAX(Q59,S59))</f>
        <v/>
      </c>
      <c r="V59" s="336" t="str">
        <f>CONCATENATE(N59,T59)</f>
        <v/>
      </c>
      <c r="W59" s="333" t="str">
        <f>IF(V59="Muy AltaLeve","Alto",IF(V59="Muy AltaMenor","Alto",IF(V59="Muy AltaModerado","Alto",IF(V59="Muy AltaMayor","Alto",IF(V59="Muy AltaCatastrófico","Extremo",IF(V59="AltaLeve","Moderado",IF(V59="AltaMenor","Moderado",IF(V59="AltaModerado","Alto",IF(V59="AltaMayor","Alto",IF(V59="AltaCatastrófico","Extremo",IF(V59="MediaLeve","Moderado",IF(V59="MediaMenor","Moderado",IF(V59="MediaModerado","Moderado",IF(V59="MediaMayor","Alto",IF(V59="MediaCatastrófico","Extremo",IF(V59="BajaLeve","Bajo",IF(V59="BajaMenor","Moderado",IF(V59="BajaModerado","Moderado",IF(V59="BajaMayor","Alto",IF(V59="BajaCatastrófico","Extremo",IF(V59="Muy BajaLeve","Bajo",IF(V59="Muy BajaMenor","Bajo",IF(V59="Muy BajaModerado","Moderado",IF(V59="Muy BajaMayor","Alto",IF(V59="Muy BajaCatastrófico","Extremo","")))))))))))))))))))))))))</f>
        <v/>
      </c>
      <c r="X59" s="62">
        <v>1</v>
      </c>
      <c r="Y59" s="62"/>
      <c r="Z59" s="62"/>
      <c r="AA59" s="62"/>
      <c r="AB59" s="62"/>
      <c r="AC59" s="62"/>
      <c r="AD59" s="62"/>
      <c r="AE59" s="77"/>
      <c r="AF59" s="65"/>
      <c r="AG59" s="89"/>
      <c r="AH59" s="87" t="str">
        <f t="shared" si="1"/>
        <v/>
      </c>
      <c r="AI59" s="65"/>
      <c r="AJ59" s="68" t="str">
        <f t="shared" si="2"/>
        <v/>
      </c>
      <c r="AK59" s="65"/>
      <c r="AL59" s="68" t="str">
        <f t="shared" si="3"/>
        <v/>
      </c>
      <c r="AM59" s="69" t="str">
        <f t="shared" si="0"/>
        <v/>
      </c>
      <c r="AN59" s="70" t="str">
        <f>IFERROR(IF(AH59="Probabilidad",(O59-(+O59*AM59)),IF(AH59="Impacto",O59,"")),"")</f>
        <v/>
      </c>
      <c r="AO59" s="70" t="str">
        <f>IFERROR(IF(AH59="Impacto",(U59-(+U59*AM59)),IF(AH59="Probabilidad",U59,"")),"")</f>
        <v/>
      </c>
      <c r="AP59" s="65"/>
      <c r="AQ59" s="65"/>
      <c r="AR59" s="65"/>
      <c r="AS59" s="382" t="str">
        <f>O59</f>
        <v/>
      </c>
      <c r="AT59" s="382" t="str">
        <f>IF(AN59="","",MIN(AN59:AN64))</f>
        <v/>
      </c>
      <c r="AU59" s="333" t="str">
        <f>IFERROR(IF(AT59="","",IF(AT59&lt;=0.2,"Muy Baja",IF(AT59&lt;=0.4,"Baja",IF(AT59&lt;=0.6,"Media",IF(AT59&lt;=0.8,"Alta","Muy Alta"))))),"")</f>
        <v/>
      </c>
      <c r="AV59" s="382" t="str">
        <f>U59</f>
        <v/>
      </c>
      <c r="AW59" s="382" t="str">
        <f>IF(AO59="","",MIN(AO59:AO64))</f>
        <v/>
      </c>
      <c r="AX59" s="333" t="str">
        <f>IFERROR(IF(AW59="","",IF(AW59&lt;=0.2,"Leve",IF(AW59&lt;=0.4,"Menor",IF(AW59&lt;=0.6,"Moderado",IF(AW59&lt;=0.8,"Mayor","Catastrófico"))))),"")</f>
        <v/>
      </c>
      <c r="AY59" s="333" t="str">
        <f>W59</f>
        <v/>
      </c>
      <c r="AZ59" s="333" t="str">
        <f>IFERROR(IF(OR(AND(AU59="Muy Baja",AX59="Leve"),AND(AU59="Muy Baja",AX59="Menor"),AND(AU59="Baja",AX59="Leve")),"Bajo",IF(OR(AND(AU59="Muy baja",AX59="Moderado"),AND(AU59="Baja",AX59="Menor"),AND(AU59="Baja",AX59="Moderado"),AND(AU59="Media",AX59="Leve"),AND(AU59="Media",AX59="Menor"),AND(AU59="Media",AX59="Moderado"),AND(AU59="Alta",AX59="Leve"),AND(AU59="Alta",AX59="Menor")),"Moderado",IF(OR(AND(AU59="Muy Baja",AX59="Mayor"),AND(AU59="Baja",AX59="Mayor"),AND(AU59="Media",AX59="Mayor"),AND(AU59="Alta",AX59="Moderado"),AND(AU59="Alta",AX59="Mayor"),AND(AU59="Muy Alta",AX59="Leve"),AND(AU59="Muy Alta",AX59="Menor"),AND(AU59="Muy Alta",AX59="Moderado"),AND(AU59="Muy Alta",AX59="Mayor")),"Alto",IF(OR(AND(AU59="Muy Baja",AX59="Catastrófico"),AND(AU59="Baja",AX59="Catastrófico"),AND(AU59="Media",AX59="Catastrófico"),AND(AU59="Alta",AX59="Catastrófico"),AND(AU59="Muy Alta",AX59="Catastrófico")),"Extremo","")))),"")</f>
        <v/>
      </c>
      <c r="BA59" s="333"/>
      <c r="BB59" s="332"/>
      <c r="BC59" s="332"/>
      <c r="BD59" s="381"/>
      <c r="BE59" s="381"/>
      <c r="BF59" s="381"/>
    </row>
    <row r="60" spans="1:58" ht="14.25" customHeight="1" x14ac:dyDescent="0.25">
      <c r="A60" s="292"/>
      <c r="B60" s="292"/>
      <c r="C60" s="292"/>
      <c r="D60" s="338"/>
      <c r="E60" s="292"/>
      <c r="F60" s="292"/>
      <c r="G60" s="292"/>
      <c r="H60" s="292"/>
      <c r="I60" s="292"/>
      <c r="J60" s="292"/>
      <c r="K60" s="292"/>
      <c r="L60" s="292"/>
      <c r="M60" s="292"/>
      <c r="N60" s="292"/>
      <c r="O60" s="292"/>
      <c r="P60" s="292"/>
      <c r="Q60" s="292"/>
      <c r="R60" s="292"/>
      <c r="S60" s="292"/>
      <c r="T60" s="292"/>
      <c r="U60" s="292"/>
      <c r="V60" s="292"/>
      <c r="W60" s="292"/>
      <c r="X60" s="71">
        <v>2</v>
      </c>
      <c r="Y60" s="71"/>
      <c r="Z60" s="71"/>
      <c r="AA60" s="71"/>
      <c r="AB60" s="71"/>
      <c r="AC60" s="71"/>
      <c r="AD60" s="71"/>
      <c r="AE60" s="77"/>
      <c r="AF60" s="67"/>
      <c r="AG60" s="78"/>
      <c r="AH60" s="67" t="str">
        <f t="shared" si="1"/>
        <v/>
      </c>
      <c r="AI60" s="67"/>
      <c r="AJ60" s="74" t="str">
        <f t="shared" si="2"/>
        <v/>
      </c>
      <c r="AK60" s="67"/>
      <c r="AL60" s="74" t="str">
        <f t="shared" si="3"/>
        <v/>
      </c>
      <c r="AM60" s="75" t="str">
        <f t="shared" si="0"/>
        <v/>
      </c>
      <c r="AN60" s="76" t="str">
        <f>IFERROR(IF(AND(AH59="Probabilidad",AH60="Probabilidad"),(AN59-(+AN59*AM60)),IF(AH60="Probabilidad",(O59-(+O59*AM60)),IF(AH60="Impacto",AN59,""))),"")</f>
        <v/>
      </c>
      <c r="AO60" s="76" t="str">
        <f>IFERROR(IF(AND(AH59="Impacto",AH60="Impacto"),(AO59-(+AO59*AM60)),IF(AH60="Impacto",(U59-(U59*AM60)),IF(AH60="Probabilidad",AO59,""))),"")</f>
        <v/>
      </c>
      <c r="AP60" s="67"/>
      <c r="AQ60" s="67"/>
      <c r="AR60" s="67"/>
      <c r="AS60" s="292"/>
      <c r="AT60" s="292"/>
      <c r="AU60" s="292"/>
      <c r="AV60" s="292"/>
      <c r="AW60" s="292"/>
      <c r="AX60" s="292"/>
      <c r="AY60" s="292"/>
      <c r="AZ60" s="292"/>
      <c r="BA60" s="292"/>
      <c r="BB60" s="292"/>
      <c r="BC60" s="292"/>
      <c r="BD60" s="292"/>
      <c r="BE60" s="292"/>
      <c r="BF60" s="292"/>
    </row>
    <row r="61" spans="1:58" ht="14.25" customHeight="1" x14ac:dyDescent="0.25">
      <c r="A61" s="292"/>
      <c r="B61" s="292"/>
      <c r="C61" s="292"/>
      <c r="D61" s="338"/>
      <c r="E61" s="292"/>
      <c r="F61" s="292"/>
      <c r="G61" s="292"/>
      <c r="H61" s="292"/>
      <c r="I61" s="292"/>
      <c r="J61" s="292"/>
      <c r="K61" s="292"/>
      <c r="L61" s="292"/>
      <c r="M61" s="292"/>
      <c r="N61" s="292"/>
      <c r="O61" s="292"/>
      <c r="P61" s="292"/>
      <c r="Q61" s="292"/>
      <c r="R61" s="292"/>
      <c r="S61" s="292"/>
      <c r="T61" s="292"/>
      <c r="U61" s="292"/>
      <c r="V61" s="292"/>
      <c r="W61" s="292"/>
      <c r="X61" s="71">
        <v>3</v>
      </c>
      <c r="Y61" s="71"/>
      <c r="Z61" s="71"/>
      <c r="AA61" s="71"/>
      <c r="AB61" s="71"/>
      <c r="AC61" s="71"/>
      <c r="AD61" s="71"/>
      <c r="AE61" s="77"/>
      <c r="AF61" s="67"/>
      <c r="AG61" s="78"/>
      <c r="AH61" s="67" t="str">
        <f t="shared" si="1"/>
        <v/>
      </c>
      <c r="AI61" s="67"/>
      <c r="AJ61" s="74" t="str">
        <f t="shared" si="2"/>
        <v/>
      </c>
      <c r="AK61" s="67"/>
      <c r="AL61" s="74" t="str">
        <f t="shared" si="3"/>
        <v/>
      </c>
      <c r="AM61" s="75" t="str">
        <f t="shared" si="0"/>
        <v/>
      </c>
      <c r="AN61" s="76" t="str">
        <f t="shared" ref="AN61:AN64" si="20">IFERROR(IF(AND(AH60="Probabilidad",AH61="Probabilidad"),(AN60-(+AN60*AM61)),IF(AND(AH60="Impacto",AH61="Probabilidad"),(AN59-(+AN59*AM61)),IF(AH61="Impacto",AN60,""))),"")</f>
        <v/>
      </c>
      <c r="AO61" s="76" t="str">
        <f t="shared" ref="AO61:AO64" si="21">IFERROR(IF(AND(AH60="Impacto",AH61="Impacto"),(AO60-(+AO60*AM61)),IF(AND(AH60="Probabilidad",AH61="Impacto"),(AO59-(+AO59*AM61)),IF(AH61="Probabilidad",AO60,""))),"")</f>
        <v/>
      </c>
      <c r="AP61" s="67"/>
      <c r="AQ61" s="67"/>
      <c r="AR61" s="67"/>
      <c r="AS61" s="292"/>
      <c r="AT61" s="292"/>
      <c r="AU61" s="292"/>
      <c r="AV61" s="292"/>
      <c r="AW61" s="292"/>
      <c r="AX61" s="292"/>
      <c r="AY61" s="292"/>
      <c r="AZ61" s="292"/>
      <c r="BA61" s="292"/>
      <c r="BB61" s="292"/>
      <c r="BC61" s="292"/>
      <c r="BD61" s="292"/>
      <c r="BE61" s="292"/>
      <c r="BF61" s="292"/>
    </row>
    <row r="62" spans="1:58" ht="14.25" customHeight="1" x14ac:dyDescent="0.25">
      <c r="A62" s="292"/>
      <c r="B62" s="292"/>
      <c r="C62" s="292"/>
      <c r="D62" s="338"/>
      <c r="E62" s="292"/>
      <c r="F62" s="292"/>
      <c r="G62" s="292"/>
      <c r="H62" s="292"/>
      <c r="I62" s="292"/>
      <c r="J62" s="292"/>
      <c r="K62" s="292"/>
      <c r="L62" s="292"/>
      <c r="M62" s="292"/>
      <c r="N62" s="292"/>
      <c r="O62" s="292"/>
      <c r="P62" s="292"/>
      <c r="Q62" s="292"/>
      <c r="R62" s="292"/>
      <c r="S62" s="292"/>
      <c r="T62" s="292"/>
      <c r="U62" s="292"/>
      <c r="V62" s="292"/>
      <c r="W62" s="292"/>
      <c r="X62" s="71">
        <v>4</v>
      </c>
      <c r="Y62" s="71"/>
      <c r="Z62" s="71"/>
      <c r="AA62" s="71"/>
      <c r="AB62" s="71"/>
      <c r="AC62" s="71"/>
      <c r="AD62" s="71"/>
      <c r="AE62" s="77"/>
      <c r="AF62" s="67"/>
      <c r="AG62" s="78"/>
      <c r="AH62" s="67" t="str">
        <f t="shared" si="1"/>
        <v/>
      </c>
      <c r="AI62" s="67"/>
      <c r="AJ62" s="74" t="str">
        <f t="shared" si="2"/>
        <v/>
      </c>
      <c r="AK62" s="67"/>
      <c r="AL62" s="74" t="str">
        <f t="shared" si="3"/>
        <v/>
      </c>
      <c r="AM62" s="75" t="str">
        <f t="shared" si="0"/>
        <v/>
      </c>
      <c r="AN62" s="76" t="str">
        <f t="shared" si="20"/>
        <v/>
      </c>
      <c r="AO62" s="76" t="str">
        <f t="shared" si="21"/>
        <v/>
      </c>
      <c r="AP62" s="67"/>
      <c r="AQ62" s="67"/>
      <c r="AR62" s="67"/>
      <c r="AS62" s="292"/>
      <c r="AT62" s="292"/>
      <c r="AU62" s="292"/>
      <c r="AV62" s="292"/>
      <c r="AW62" s="292"/>
      <c r="AX62" s="292"/>
      <c r="AY62" s="292"/>
      <c r="AZ62" s="292"/>
      <c r="BA62" s="292"/>
      <c r="BB62" s="292"/>
      <c r="BC62" s="292"/>
      <c r="BD62" s="292"/>
      <c r="BE62" s="292"/>
      <c r="BF62" s="292"/>
    </row>
    <row r="63" spans="1:58" ht="14.25" customHeight="1" x14ac:dyDescent="0.25">
      <c r="A63" s="292"/>
      <c r="B63" s="292"/>
      <c r="C63" s="292"/>
      <c r="D63" s="338"/>
      <c r="E63" s="292"/>
      <c r="F63" s="292"/>
      <c r="G63" s="292"/>
      <c r="H63" s="292"/>
      <c r="I63" s="292"/>
      <c r="J63" s="292"/>
      <c r="K63" s="292"/>
      <c r="L63" s="292"/>
      <c r="M63" s="292"/>
      <c r="N63" s="292"/>
      <c r="O63" s="292"/>
      <c r="P63" s="292"/>
      <c r="Q63" s="292"/>
      <c r="R63" s="292"/>
      <c r="S63" s="292"/>
      <c r="T63" s="292"/>
      <c r="U63" s="292"/>
      <c r="V63" s="292"/>
      <c r="W63" s="292"/>
      <c r="X63" s="71">
        <v>5</v>
      </c>
      <c r="Y63" s="71"/>
      <c r="Z63" s="71"/>
      <c r="AA63" s="71"/>
      <c r="AB63" s="71"/>
      <c r="AC63" s="71"/>
      <c r="AD63" s="71"/>
      <c r="AE63" s="77"/>
      <c r="AF63" s="67"/>
      <c r="AG63" s="78"/>
      <c r="AH63" s="67" t="str">
        <f t="shared" si="1"/>
        <v/>
      </c>
      <c r="AI63" s="67"/>
      <c r="AJ63" s="74" t="str">
        <f t="shared" si="2"/>
        <v/>
      </c>
      <c r="AK63" s="67"/>
      <c r="AL63" s="74" t="str">
        <f t="shared" si="3"/>
        <v/>
      </c>
      <c r="AM63" s="75" t="str">
        <f t="shared" si="0"/>
        <v/>
      </c>
      <c r="AN63" s="76" t="str">
        <f t="shared" si="20"/>
        <v/>
      </c>
      <c r="AO63" s="76" t="str">
        <f t="shared" si="21"/>
        <v/>
      </c>
      <c r="AP63" s="67"/>
      <c r="AQ63" s="67"/>
      <c r="AR63" s="67"/>
      <c r="AS63" s="292"/>
      <c r="AT63" s="292"/>
      <c r="AU63" s="292"/>
      <c r="AV63" s="292"/>
      <c r="AW63" s="292"/>
      <c r="AX63" s="292"/>
      <c r="AY63" s="292"/>
      <c r="AZ63" s="292"/>
      <c r="BA63" s="292"/>
      <c r="BB63" s="292"/>
      <c r="BC63" s="292"/>
      <c r="BD63" s="292"/>
      <c r="BE63" s="292"/>
      <c r="BF63" s="292"/>
    </row>
    <row r="64" spans="1:58" ht="14.25" customHeight="1" x14ac:dyDescent="0.25">
      <c r="A64" s="292"/>
      <c r="B64" s="292"/>
      <c r="C64" s="292"/>
      <c r="D64" s="339"/>
      <c r="E64" s="331"/>
      <c r="F64" s="331"/>
      <c r="G64" s="331"/>
      <c r="H64" s="331"/>
      <c r="I64" s="331"/>
      <c r="J64" s="331"/>
      <c r="K64" s="331"/>
      <c r="L64" s="331"/>
      <c r="M64" s="331"/>
      <c r="N64" s="331"/>
      <c r="O64" s="331"/>
      <c r="P64" s="331"/>
      <c r="Q64" s="331"/>
      <c r="R64" s="331"/>
      <c r="S64" s="331"/>
      <c r="T64" s="331"/>
      <c r="U64" s="331"/>
      <c r="V64" s="331"/>
      <c r="W64" s="331"/>
      <c r="X64" s="79">
        <v>6</v>
      </c>
      <c r="Y64" s="79"/>
      <c r="Z64" s="79"/>
      <c r="AA64" s="79"/>
      <c r="AB64" s="79"/>
      <c r="AC64" s="79"/>
      <c r="AD64" s="79"/>
      <c r="AE64" s="77"/>
      <c r="AF64" s="80"/>
      <c r="AG64" s="81"/>
      <c r="AH64" s="82" t="str">
        <f t="shared" si="1"/>
        <v/>
      </c>
      <c r="AI64" s="82"/>
      <c r="AJ64" s="83" t="str">
        <f t="shared" si="2"/>
        <v/>
      </c>
      <c r="AK64" s="82"/>
      <c r="AL64" s="83" t="str">
        <f t="shared" si="3"/>
        <v/>
      </c>
      <c r="AM64" s="84" t="str">
        <f t="shared" si="0"/>
        <v/>
      </c>
      <c r="AN64" s="76" t="str">
        <f t="shared" si="20"/>
        <v/>
      </c>
      <c r="AO64" s="76" t="str">
        <f t="shared" si="21"/>
        <v/>
      </c>
      <c r="AP64" s="80"/>
      <c r="AQ64" s="80"/>
      <c r="AR64" s="80"/>
      <c r="AS64" s="331"/>
      <c r="AT64" s="331"/>
      <c r="AU64" s="331"/>
      <c r="AV64" s="331"/>
      <c r="AW64" s="331"/>
      <c r="AX64" s="331"/>
      <c r="AY64" s="331"/>
      <c r="AZ64" s="331"/>
      <c r="BA64" s="331"/>
      <c r="BB64" s="331"/>
      <c r="BC64" s="331"/>
      <c r="BD64" s="331"/>
      <c r="BE64" s="331"/>
      <c r="BF64" s="331"/>
    </row>
    <row r="65" spans="1:58" ht="14.25" customHeight="1" x14ac:dyDescent="0.25">
      <c r="A65" s="292"/>
      <c r="B65" s="292"/>
      <c r="C65" s="292"/>
      <c r="D65" s="337"/>
      <c r="E65" s="334"/>
      <c r="F65" s="330"/>
      <c r="G65" s="332"/>
      <c r="H65" s="333"/>
      <c r="I65" s="334"/>
      <c r="J65" s="333"/>
      <c r="K65" s="333" t="str">
        <f>CONCATENATE(" *",'Identificación RG-RF-RLA-FT'!C171," *",'Identificación RG-RF-RLA-FT'!E171," *",'Identificación RG-RF-RLA-FT'!G171)</f>
        <v xml:space="preserve"> * * *</v>
      </c>
      <c r="L65" s="332"/>
      <c r="M65" s="335"/>
      <c r="N65" s="333"/>
      <c r="O65" s="336" t="str">
        <f>IF(N65="Muy Alta",100%,IF(N65="Alta",80%,IF(N65="Media",60%,IF(N65="Baja",40%,IF(N65="Muy Baja",20%,"")))))</f>
        <v/>
      </c>
      <c r="P65" s="333"/>
      <c r="Q65" s="336" t="str">
        <f>IF(P65="Catastrófico",100%,IF(P65="Mayor",80%,IF(P65="Moderado",60%,IF(P65="Menor",40%,IF(P65="Leve",20%,"")))))</f>
        <v/>
      </c>
      <c r="R65" s="333"/>
      <c r="S65" s="336" t="str">
        <f>IF(R65="Catastrófico",100%,IF(R65="Mayor",80%,IF(R65="Moderado",60%,IF(R65="Menor",40%,IF(R65="Leve",20%,"")))))</f>
        <v/>
      </c>
      <c r="T65" s="333" t="str">
        <f>IF(U65=100%,"Catastrófico",IF(U65=80%,"Mayor",IF(U65=60%,"Moderado",IF(U65=40%,"Menor",IF(U65=20%,"Leve","")))))</f>
        <v/>
      </c>
      <c r="U65" s="336" t="str">
        <f>IF(AND(Q65="",S65=""),"",MAX(Q65,S65))</f>
        <v/>
      </c>
      <c r="V65" s="336" t="str">
        <f>CONCATENATE(N65,T65)</f>
        <v/>
      </c>
      <c r="W65" s="333" t="str">
        <f>IF(V65="Muy AltaLeve","Alto",IF(V65="Muy AltaMenor","Alto",IF(V65="Muy AltaModerado","Alto",IF(V65="Muy AltaMayor","Alto",IF(V65="Muy AltaCatastrófico","Extremo",IF(V65="AltaLeve","Moderado",IF(V65="AltaMenor","Moderado",IF(V65="AltaModerado","Alto",IF(V65="AltaMayor","Alto",IF(V65="AltaCatastrófico","Extremo",IF(V65="MediaLeve","Moderado",IF(V65="MediaMenor","Moderado",IF(V65="MediaModerado","Moderado",IF(V65="MediaMayor","Alto",IF(V65="MediaCatastrófico","Extremo",IF(V65="BajaLeve","Bajo",IF(V65="BajaMenor","Moderado",IF(V65="BajaModerado","Moderado",IF(V65="BajaMayor","Alto",IF(V65="BajaCatastrófico","Extremo",IF(V65="Muy BajaLeve","Bajo",IF(V65="Muy BajaMenor","Bajo",IF(V65="Muy BajaModerado","Moderado",IF(V65="Muy BajaMayor","Alto",IF(V65="Muy BajaCatastrófico","Extremo","")))))))))))))))))))))))))</f>
        <v/>
      </c>
      <c r="X65" s="62">
        <v>1</v>
      </c>
      <c r="Y65" s="62"/>
      <c r="Z65" s="62"/>
      <c r="AA65" s="62"/>
      <c r="AB65" s="62"/>
      <c r="AC65" s="62"/>
      <c r="AD65" s="62"/>
      <c r="AE65" s="77"/>
      <c r="AF65" s="65"/>
      <c r="AG65" s="89"/>
      <c r="AH65" s="65" t="str">
        <f t="shared" si="1"/>
        <v/>
      </c>
      <c r="AI65" s="65"/>
      <c r="AJ65" s="68" t="str">
        <f t="shared" si="2"/>
        <v/>
      </c>
      <c r="AK65" s="65"/>
      <c r="AL65" s="68" t="str">
        <f t="shared" si="3"/>
        <v/>
      </c>
      <c r="AM65" s="69" t="str">
        <f t="shared" si="0"/>
        <v/>
      </c>
      <c r="AN65" s="70" t="str">
        <f>IFERROR(IF(AH65="Probabilidad",(O65-(+O65*AM65)),IF(AH65="Impacto",O65,"")),"")</f>
        <v/>
      </c>
      <c r="AO65" s="70" t="str">
        <f>IFERROR(IF(AH65="Impacto",(U65-(+U65*AM65)),IF(AH65="Probabilidad",U65,"")),"")</f>
        <v/>
      </c>
      <c r="AP65" s="65"/>
      <c r="AQ65" s="65"/>
      <c r="AR65" s="65"/>
      <c r="AS65" s="382" t="str">
        <f>O65</f>
        <v/>
      </c>
      <c r="AT65" s="382" t="str">
        <f>IF(AN65="","",MIN(AN65:AN70))</f>
        <v/>
      </c>
      <c r="AU65" s="333" t="str">
        <f>IFERROR(IF(AT65="","",IF(AT65&lt;=0.2,"Muy Baja",IF(AT65&lt;=0.4,"Baja",IF(AT65&lt;=0.6,"Media",IF(AT65&lt;=0.8,"Alta","Muy Alta"))))),"")</f>
        <v/>
      </c>
      <c r="AV65" s="382" t="str">
        <f>U65</f>
        <v/>
      </c>
      <c r="AW65" s="382" t="str">
        <f>IF(AO65="","",MIN(AO65:AO70))</f>
        <v/>
      </c>
      <c r="AX65" s="333" t="str">
        <f>IFERROR(IF(AW65="","",IF(AW65&lt;=0.2,"Leve",IF(AW65&lt;=0.4,"Menor",IF(AW65&lt;=0.6,"Moderado",IF(AW65&lt;=0.8,"Mayor","Catastrófico"))))),"")</f>
        <v/>
      </c>
      <c r="AY65" s="333" t="str">
        <f>W65</f>
        <v/>
      </c>
      <c r="AZ65" s="333" t="str">
        <f>IFERROR(IF(OR(AND(AU65="Muy Baja",AX65="Leve"),AND(AU65="Muy Baja",AX65="Menor"),AND(AU65="Baja",AX65="Leve")),"Bajo",IF(OR(AND(AU65="Muy baja",AX65="Moderado"),AND(AU65="Baja",AX65="Menor"),AND(AU65="Baja",AX65="Moderado"),AND(AU65="Media",AX65="Leve"),AND(AU65="Media",AX65="Menor"),AND(AU65="Media",AX65="Moderado"),AND(AU65="Alta",AX65="Leve"),AND(AU65="Alta",AX65="Menor")),"Moderado",IF(OR(AND(AU65="Muy Baja",AX65="Mayor"),AND(AU65="Baja",AX65="Mayor"),AND(AU65="Media",AX65="Mayor"),AND(AU65="Alta",AX65="Moderado"),AND(AU65="Alta",AX65="Mayor"),AND(AU65="Muy Alta",AX65="Leve"),AND(AU65="Muy Alta",AX65="Menor"),AND(AU65="Muy Alta",AX65="Moderado"),AND(AU65="Muy Alta",AX65="Mayor")),"Alto",IF(OR(AND(AU65="Muy Baja",AX65="Catastrófico"),AND(AU65="Baja",AX65="Catastrófico"),AND(AU65="Media",AX65="Catastrófico"),AND(AU65="Alta",AX65="Catastrófico"),AND(AU65="Muy Alta",AX65="Catastrófico")),"Extremo","")))),"")</f>
        <v/>
      </c>
      <c r="BA65" s="333"/>
      <c r="BB65" s="332"/>
      <c r="BC65" s="332"/>
      <c r="BD65" s="381"/>
      <c r="BE65" s="381"/>
      <c r="BF65" s="381"/>
    </row>
    <row r="66" spans="1:58" ht="14.25" customHeight="1" x14ac:dyDescent="0.25">
      <c r="A66" s="292"/>
      <c r="B66" s="292"/>
      <c r="C66" s="292"/>
      <c r="D66" s="338"/>
      <c r="E66" s="292"/>
      <c r="F66" s="292"/>
      <c r="G66" s="292"/>
      <c r="H66" s="292"/>
      <c r="I66" s="292"/>
      <c r="J66" s="292"/>
      <c r="K66" s="292"/>
      <c r="L66" s="292"/>
      <c r="M66" s="292"/>
      <c r="N66" s="292"/>
      <c r="O66" s="292"/>
      <c r="P66" s="292"/>
      <c r="Q66" s="292"/>
      <c r="R66" s="292"/>
      <c r="S66" s="292"/>
      <c r="T66" s="292"/>
      <c r="U66" s="292"/>
      <c r="V66" s="292"/>
      <c r="W66" s="292"/>
      <c r="X66" s="71">
        <v>2</v>
      </c>
      <c r="Y66" s="71"/>
      <c r="Z66" s="71"/>
      <c r="AA66" s="71"/>
      <c r="AB66" s="71"/>
      <c r="AC66" s="71"/>
      <c r="AD66" s="71"/>
      <c r="AE66" s="77"/>
      <c r="AF66" s="67"/>
      <c r="AG66" s="78"/>
      <c r="AH66" s="67" t="str">
        <f t="shared" si="1"/>
        <v/>
      </c>
      <c r="AI66" s="67"/>
      <c r="AJ66" s="74" t="str">
        <f t="shared" si="2"/>
        <v/>
      </c>
      <c r="AK66" s="67"/>
      <c r="AL66" s="74" t="str">
        <f t="shared" si="3"/>
        <v/>
      </c>
      <c r="AM66" s="75" t="str">
        <f t="shared" si="0"/>
        <v/>
      </c>
      <c r="AN66" s="76" t="str">
        <f>IFERROR(IF(AND(AH65="Probabilidad",AH66="Probabilidad"),(AN65-(+AN65*AM66)),IF(AH66="Probabilidad",(O65-(+O65*AM66)),IF(AH66="Impacto",AN65,""))),"")</f>
        <v/>
      </c>
      <c r="AO66" s="76" t="str">
        <f>IFERROR(IF(AND(AH65="Impacto",AH66="Impacto"),(AO65-(+AO65*AM66)),IF(AH66="Impacto",(U65-(U65*AM66)),IF(AH66="Probabilidad",AO65,""))),"")</f>
        <v/>
      </c>
      <c r="AP66" s="67"/>
      <c r="AQ66" s="67"/>
      <c r="AR66" s="67"/>
      <c r="AS66" s="292"/>
      <c r="AT66" s="292"/>
      <c r="AU66" s="292"/>
      <c r="AV66" s="292"/>
      <c r="AW66" s="292"/>
      <c r="AX66" s="292"/>
      <c r="AY66" s="292"/>
      <c r="AZ66" s="292"/>
      <c r="BA66" s="292"/>
      <c r="BB66" s="292"/>
      <c r="BC66" s="292"/>
      <c r="BD66" s="292"/>
      <c r="BE66" s="292"/>
      <c r="BF66" s="292"/>
    </row>
    <row r="67" spans="1:58" ht="14.25" customHeight="1" x14ac:dyDescent="0.25">
      <c r="A67" s="292"/>
      <c r="B67" s="292"/>
      <c r="C67" s="292"/>
      <c r="D67" s="338"/>
      <c r="E67" s="292"/>
      <c r="F67" s="292"/>
      <c r="G67" s="292"/>
      <c r="H67" s="292"/>
      <c r="I67" s="292"/>
      <c r="J67" s="292"/>
      <c r="K67" s="292"/>
      <c r="L67" s="292"/>
      <c r="M67" s="292"/>
      <c r="N67" s="292"/>
      <c r="O67" s="292"/>
      <c r="P67" s="292"/>
      <c r="Q67" s="292"/>
      <c r="R67" s="292"/>
      <c r="S67" s="292"/>
      <c r="T67" s="292"/>
      <c r="U67" s="292"/>
      <c r="V67" s="292"/>
      <c r="W67" s="292"/>
      <c r="X67" s="71">
        <v>3</v>
      </c>
      <c r="Y67" s="71"/>
      <c r="Z67" s="71"/>
      <c r="AA67" s="71"/>
      <c r="AB67" s="71"/>
      <c r="AC67" s="71"/>
      <c r="AD67" s="71"/>
      <c r="AE67" s="77"/>
      <c r="AF67" s="67"/>
      <c r="AG67" s="78"/>
      <c r="AH67" s="67" t="str">
        <f t="shared" si="1"/>
        <v/>
      </c>
      <c r="AI67" s="67"/>
      <c r="AJ67" s="74" t="str">
        <f t="shared" si="2"/>
        <v/>
      </c>
      <c r="AK67" s="67"/>
      <c r="AL67" s="74" t="str">
        <f t="shared" si="3"/>
        <v/>
      </c>
      <c r="AM67" s="75" t="str">
        <f t="shared" si="0"/>
        <v/>
      </c>
      <c r="AN67" s="76" t="str">
        <f t="shared" ref="AN67:AN70" si="22">IFERROR(IF(AND(AH66="Probabilidad",AH67="Probabilidad"),(AN66-(+AN66*AM67)),IF(AND(AH66="Impacto",AH67="Probabilidad"),(AN65-(+AN65*AM67)),IF(AH67="Impacto",AN66,""))),"")</f>
        <v/>
      </c>
      <c r="AO67" s="76" t="str">
        <f t="shared" ref="AO67:AO70" si="23">IFERROR(IF(AND(AH66="Impacto",AH67="Impacto"),(AO66-(+AO66*AM67)),IF(AND(AH66="Probabilidad",AH67="Impacto"),(AO65-(+AO65*AM67)),IF(AH67="Probabilidad",AO66,""))),"")</f>
        <v/>
      </c>
      <c r="AP67" s="67"/>
      <c r="AQ67" s="67"/>
      <c r="AR67" s="67"/>
      <c r="AS67" s="292"/>
      <c r="AT67" s="292"/>
      <c r="AU67" s="292"/>
      <c r="AV67" s="292"/>
      <c r="AW67" s="292"/>
      <c r="AX67" s="292"/>
      <c r="AY67" s="292"/>
      <c r="AZ67" s="292"/>
      <c r="BA67" s="292"/>
      <c r="BB67" s="292"/>
      <c r="BC67" s="292"/>
      <c r="BD67" s="292"/>
      <c r="BE67" s="292"/>
      <c r="BF67" s="292"/>
    </row>
    <row r="68" spans="1:58" ht="14.25" customHeight="1" x14ac:dyDescent="0.25">
      <c r="A68" s="292"/>
      <c r="B68" s="292"/>
      <c r="C68" s="292"/>
      <c r="D68" s="338"/>
      <c r="E68" s="292"/>
      <c r="F68" s="292"/>
      <c r="G68" s="292"/>
      <c r="H68" s="292"/>
      <c r="I68" s="292"/>
      <c r="J68" s="292"/>
      <c r="K68" s="292"/>
      <c r="L68" s="292"/>
      <c r="M68" s="292"/>
      <c r="N68" s="292"/>
      <c r="O68" s="292"/>
      <c r="P68" s="292"/>
      <c r="Q68" s="292"/>
      <c r="R68" s="292"/>
      <c r="S68" s="292"/>
      <c r="T68" s="292"/>
      <c r="U68" s="292"/>
      <c r="V68" s="292"/>
      <c r="W68" s="292"/>
      <c r="X68" s="71">
        <v>4</v>
      </c>
      <c r="Y68" s="71"/>
      <c r="Z68" s="71"/>
      <c r="AA68" s="71"/>
      <c r="AB68" s="71"/>
      <c r="AC68" s="71"/>
      <c r="AD68" s="71"/>
      <c r="AE68" s="77"/>
      <c r="AF68" s="67"/>
      <c r="AG68" s="78"/>
      <c r="AH68" s="67" t="str">
        <f t="shared" si="1"/>
        <v/>
      </c>
      <c r="AI68" s="67"/>
      <c r="AJ68" s="74" t="str">
        <f t="shared" si="2"/>
        <v/>
      </c>
      <c r="AK68" s="67"/>
      <c r="AL68" s="74" t="str">
        <f t="shared" si="3"/>
        <v/>
      </c>
      <c r="AM68" s="75" t="str">
        <f t="shared" si="0"/>
        <v/>
      </c>
      <c r="AN68" s="76" t="str">
        <f t="shared" si="22"/>
        <v/>
      </c>
      <c r="AO68" s="76" t="str">
        <f t="shared" si="23"/>
        <v/>
      </c>
      <c r="AP68" s="67"/>
      <c r="AQ68" s="67"/>
      <c r="AR68" s="67"/>
      <c r="AS68" s="292"/>
      <c r="AT68" s="292"/>
      <c r="AU68" s="292"/>
      <c r="AV68" s="292"/>
      <c r="AW68" s="292"/>
      <c r="AX68" s="292"/>
      <c r="AY68" s="292"/>
      <c r="AZ68" s="292"/>
      <c r="BA68" s="292"/>
      <c r="BB68" s="292"/>
      <c r="BC68" s="292"/>
      <c r="BD68" s="292"/>
      <c r="BE68" s="292"/>
      <c r="BF68" s="292"/>
    </row>
    <row r="69" spans="1:58" ht="14.25" customHeight="1" x14ac:dyDescent="0.25">
      <c r="A69" s="292"/>
      <c r="B69" s="292"/>
      <c r="C69" s="292"/>
      <c r="D69" s="338"/>
      <c r="E69" s="292"/>
      <c r="F69" s="292"/>
      <c r="G69" s="292"/>
      <c r="H69" s="292"/>
      <c r="I69" s="292"/>
      <c r="J69" s="292"/>
      <c r="K69" s="292"/>
      <c r="L69" s="292"/>
      <c r="M69" s="292"/>
      <c r="N69" s="292"/>
      <c r="O69" s="292"/>
      <c r="P69" s="292"/>
      <c r="Q69" s="292"/>
      <c r="R69" s="292"/>
      <c r="S69" s="292"/>
      <c r="T69" s="292"/>
      <c r="U69" s="292"/>
      <c r="V69" s="292"/>
      <c r="W69" s="292"/>
      <c r="X69" s="71">
        <v>5</v>
      </c>
      <c r="Y69" s="71"/>
      <c r="Z69" s="71"/>
      <c r="AA69" s="71"/>
      <c r="AB69" s="71"/>
      <c r="AC69" s="71"/>
      <c r="AD69" s="71"/>
      <c r="AE69" s="77"/>
      <c r="AF69" s="67"/>
      <c r="AG69" s="78"/>
      <c r="AH69" s="67" t="str">
        <f t="shared" si="1"/>
        <v/>
      </c>
      <c r="AI69" s="67"/>
      <c r="AJ69" s="74" t="str">
        <f t="shared" si="2"/>
        <v/>
      </c>
      <c r="AK69" s="67"/>
      <c r="AL69" s="74" t="str">
        <f t="shared" si="3"/>
        <v/>
      </c>
      <c r="AM69" s="75" t="str">
        <f t="shared" si="0"/>
        <v/>
      </c>
      <c r="AN69" s="76" t="str">
        <f t="shared" si="22"/>
        <v/>
      </c>
      <c r="AO69" s="76" t="str">
        <f t="shared" si="23"/>
        <v/>
      </c>
      <c r="AP69" s="67"/>
      <c r="AQ69" s="67"/>
      <c r="AR69" s="67"/>
      <c r="AS69" s="292"/>
      <c r="AT69" s="292"/>
      <c r="AU69" s="292"/>
      <c r="AV69" s="292"/>
      <c r="AW69" s="292"/>
      <c r="AX69" s="292"/>
      <c r="AY69" s="292"/>
      <c r="AZ69" s="292"/>
      <c r="BA69" s="292"/>
      <c r="BB69" s="292"/>
      <c r="BC69" s="292"/>
      <c r="BD69" s="292"/>
      <c r="BE69" s="292"/>
      <c r="BF69" s="292"/>
    </row>
    <row r="70" spans="1:58" ht="14.25" customHeight="1" x14ac:dyDescent="0.25">
      <c r="A70" s="292"/>
      <c r="B70" s="292"/>
      <c r="C70" s="292"/>
      <c r="D70" s="339"/>
      <c r="E70" s="331"/>
      <c r="F70" s="331"/>
      <c r="G70" s="331"/>
      <c r="H70" s="331"/>
      <c r="I70" s="331"/>
      <c r="J70" s="331"/>
      <c r="K70" s="331"/>
      <c r="L70" s="331"/>
      <c r="M70" s="331"/>
      <c r="N70" s="331"/>
      <c r="O70" s="331"/>
      <c r="P70" s="331"/>
      <c r="Q70" s="331"/>
      <c r="R70" s="331"/>
      <c r="S70" s="331"/>
      <c r="T70" s="331"/>
      <c r="U70" s="331"/>
      <c r="V70" s="331"/>
      <c r="W70" s="331"/>
      <c r="X70" s="79">
        <v>6</v>
      </c>
      <c r="Y70" s="79"/>
      <c r="Z70" s="79"/>
      <c r="AA70" s="79"/>
      <c r="AB70" s="79"/>
      <c r="AC70" s="79"/>
      <c r="AD70" s="79"/>
      <c r="AE70" s="77"/>
      <c r="AF70" s="80"/>
      <c r="AG70" s="81"/>
      <c r="AH70" s="80" t="str">
        <f t="shared" si="1"/>
        <v/>
      </c>
      <c r="AI70" s="80"/>
      <c r="AJ70" s="83" t="str">
        <f t="shared" si="2"/>
        <v/>
      </c>
      <c r="AK70" s="80"/>
      <c r="AL70" s="83" t="str">
        <f t="shared" si="3"/>
        <v/>
      </c>
      <c r="AM70" s="84" t="str">
        <f t="shared" si="0"/>
        <v/>
      </c>
      <c r="AN70" s="94" t="str">
        <f t="shared" si="22"/>
        <v/>
      </c>
      <c r="AO70" s="94" t="str">
        <f t="shared" si="23"/>
        <v/>
      </c>
      <c r="AP70" s="80"/>
      <c r="AQ70" s="80"/>
      <c r="AR70" s="80"/>
      <c r="AS70" s="331"/>
      <c r="AT70" s="331"/>
      <c r="AU70" s="331"/>
      <c r="AV70" s="331"/>
      <c r="AW70" s="331"/>
      <c r="AX70" s="331"/>
      <c r="AY70" s="331"/>
      <c r="AZ70" s="331"/>
      <c r="BA70" s="331"/>
      <c r="BB70" s="331"/>
      <c r="BC70" s="331"/>
      <c r="BD70" s="331"/>
      <c r="BE70" s="331"/>
      <c r="BF70" s="331"/>
    </row>
    <row r="71" spans="1:58" ht="15" hidden="1" customHeight="1" x14ac:dyDescent="0.25">
      <c r="A71" s="292"/>
      <c r="B71" s="292"/>
      <c r="C71" s="292"/>
      <c r="D71" s="337"/>
      <c r="E71" s="334"/>
      <c r="F71" s="330"/>
      <c r="G71" s="332"/>
      <c r="H71" s="333"/>
      <c r="I71" s="334" t="str">
        <f>IF(D71="","",IF(D71="RG",'Identificación RG-RF-RLA-FT'!B193,IF(H71="","",(CONCATENATE(H71," ",#REF!," ",G71," ",#REF!," ",#REF!," ",#REF!," ",#REF!)))))</f>
        <v/>
      </c>
      <c r="J71" s="333"/>
      <c r="K71" s="333" t="str">
        <f>CONCATENATE(" *",'Identificación RG-RF-RLA-FT'!C188," *",'Identificación RG-RF-RLA-FT'!E188," *",'Identificación RG-RF-RLA-FT'!G188)</f>
        <v xml:space="preserve"> * * *</v>
      </c>
      <c r="L71" s="332"/>
      <c r="M71" s="335"/>
      <c r="N71" s="333"/>
      <c r="O71" s="336" t="str">
        <f>IF(N71="Muy Alta",100%,IF(N71="Alta",80%,IF(N71="Media",60%,IF(N71="Baja",40%,IF(N71="Muy Baja",20%,"")))))</f>
        <v/>
      </c>
      <c r="P71" s="333"/>
      <c r="Q71" s="336" t="str">
        <f>IF(P71="Catastrófico",100%,IF(P71="Mayor",80%,IF(P71="Moderado",60%,IF(P71="Menor",40%,IF(P71="Leve",20%,"")))))</f>
        <v/>
      </c>
      <c r="R71" s="333"/>
      <c r="S71" s="336" t="str">
        <f>IF(R71="Catastrófico",100%,IF(R71="Mayor",80%,IF(R71="Moderado",60%,IF(R71="Menor",40%,IF(R71="Leve",20%,"")))))</f>
        <v/>
      </c>
      <c r="T71" s="333" t="str">
        <f>IF(U71=100%,"Catastrófico",IF(U71=80%,"Mayor",IF(U71=60%,"Moderado",IF(U71=40%,"Menor",IF(U71=20%,"Leve","")))))</f>
        <v/>
      </c>
      <c r="U71" s="336" t="str">
        <f>IF(AND(Q71="",S71=""),"",MAX(Q71,S71))</f>
        <v/>
      </c>
      <c r="V71" s="336" t="str">
        <f>CONCATENATE(N71,T71)</f>
        <v/>
      </c>
      <c r="W71" s="333" t="str">
        <f>IF(V71="Muy AltaLeve","Alto",IF(V71="Muy AltaMenor","Alto",IF(V71="Muy AltaModerado","Alto",IF(V71="Muy AltaMayor","Alto",IF(V71="Muy AltaCatastrófico","Extremo",IF(V71="AltaLeve","Moderado",IF(V71="AltaMenor","Moderado",IF(V71="AltaModerado","Alto",IF(V71="AltaMayor","Alto",IF(V71="AltaCatastrófico","Extremo",IF(V71="MediaLeve","Moderado",IF(V71="MediaMenor","Moderado",IF(V71="MediaModerado","Moderado",IF(V71="MediaMayor","Alto",IF(V71="MediaCatastrófico","Extremo",IF(V71="BajaLeve","Bajo",IF(V71="BajaMenor","Moderado",IF(V71="BajaModerado","Moderado",IF(V71="BajaMayor","Alto",IF(V71="BajaCatastrófico","Extremo",IF(V71="Muy BajaLeve","Bajo",IF(V71="Muy BajaMenor","Bajo",IF(V71="Muy BajaModerado","Moderado",IF(V71="Muy BajaMayor","Alto",IF(V71="Muy BajaCatastrófico","Extremo","")))))))))))))))))))))))))</f>
        <v/>
      </c>
      <c r="X71" s="62">
        <v>1</v>
      </c>
      <c r="Y71" s="62"/>
      <c r="Z71" s="62"/>
      <c r="AA71" s="62"/>
      <c r="AB71" s="62"/>
      <c r="AC71" s="62"/>
      <c r="AD71" s="62"/>
      <c r="AE71" s="77" t="str">
        <f t="shared" ref="AE71:AE189" si="24">CONCATENATE(Y71,Z71,AA71,AB71,AC71,AD71)</f>
        <v/>
      </c>
      <c r="AF71" s="65"/>
      <c r="AG71" s="89"/>
      <c r="AH71" s="65" t="str">
        <f t="shared" si="1"/>
        <v/>
      </c>
      <c r="AI71" s="65"/>
      <c r="AJ71" s="68" t="str">
        <f t="shared" si="2"/>
        <v/>
      </c>
      <c r="AK71" s="65"/>
      <c r="AL71" s="68" t="str">
        <f t="shared" si="3"/>
        <v/>
      </c>
      <c r="AM71" s="69" t="str">
        <f t="shared" si="0"/>
        <v/>
      </c>
      <c r="AN71" s="70" t="str">
        <f>IFERROR(IF(AH71="Probabilidad",(O71-(+O71*AM71)),IF(AH71="Impacto",O71,"")),"")</f>
        <v/>
      </c>
      <c r="AO71" s="70" t="str">
        <f>IFERROR(IF(AH71="Impacto",(U71-(+U71*AM71)),IF(AH71="Probabilidad",U71,"")),"")</f>
        <v/>
      </c>
      <c r="AP71" s="65"/>
      <c r="AQ71" s="65"/>
      <c r="AR71" s="65"/>
      <c r="AS71" s="382" t="str">
        <f>O71</f>
        <v/>
      </c>
      <c r="AT71" s="382" t="str">
        <f>IF(AN71="","",MIN(AN71:AN76))</f>
        <v/>
      </c>
      <c r="AU71" s="333" t="str">
        <f>IFERROR(IF(AT71="","",IF(AT71&lt;=0.2,"Muy Baja",IF(AT71&lt;=0.4,"Baja",IF(AT71&lt;=0.6,"Media",IF(AT71&lt;=0.8,"Alta","Muy Alta"))))),"")</f>
        <v/>
      </c>
      <c r="AV71" s="382" t="str">
        <f>U71</f>
        <v/>
      </c>
      <c r="AW71" s="382" t="str">
        <f>IF(AO71="","",MIN(AO71:AO76))</f>
        <v/>
      </c>
      <c r="AX71" s="333" t="str">
        <f>IFERROR(IF(AW71="","",IF(AW71&lt;=0.2,"Leve",IF(AW71&lt;=0.4,"Menor",IF(AW71&lt;=0.6,"Moderado",IF(AW71&lt;=0.8,"Mayor","Catastrófico"))))),"")</f>
        <v/>
      </c>
      <c r="AY71" s="333" t="str">
        <f>W71</f>
        <v/>
      </c>
      <c r="AZ71" s="333" t="str">
        <f>IFERROR(IF(OR(AND(AU71="Muy Baja",AX71="Leve"),AND(AU71="Muy Baja",AX71="Menor"),AND(AU71="Baja",AX71="Leve")),"Bajo",IF(OR(AND(AU71="Muy baja",AX71="Moderado"),AND(AU71="Baja",AX71="Menor"),AND(AU71="Baja",AX71="Moderado"),AND(AU71="Media",AX71="Leve"),AND(AU71="Media",AX71="Menor"),AND(AU71="Media",AX71="Moderado"),AND(AU71="Alta",AX71="Leve"),AND(AU71="Alta",AX71="Menor")),"Moderado",IF(OR(AND(AU71="Muy Baja",AX71="Mayor"),AND(AU71="Baja",AX71="Mayor"),AND(AU71="Media",AX71="Mayor"),AND(AU71="Alta",AX71="Moderado"),AND(AU71="Alta",AX71="Mayor"),AND(AU71="Muy Alta",AX71="Leve"),AND(AU71="Muy Alta",AX71="Menor"),AND(AU71="Muy Alta",AX71="Moderado"),AND(AU71="Muy Alta",AX71="Mayor")),"Alto",IF(OR(AND(AU71="Muy Baja",AX71="Catastrófico"),AND(AU71="Baja",AX71="Catastrófico"),AND(AU71="Media",AX71="Catastrófico"),AND(AU71="Alta",AX71="Catastrófico"),AND(AU71="Muy Alta",AX71="Catastrófico")),"Extremo","")))),"")</f>
        <v/>
      </c>
      <c r="BA71" s="333"/>
      <c r="BB71" s="332"/>
      <c r="BC71" s="332"/>
      <c r="BD71" s="381"/>
      <c r="BE71" s="381"/>
      <c r="BF71" s="24"/>
    </row>
    <row r="72" spans="1:58" ht="15" hidden="1" customHeight="1" x14ac:dyDescent="0.25">
      <c r="A72" s="292"/>
      <c r="B72" s="292"/>
      <c r="C72" s="292"/>
      <c r="D72" s="338"/>
      <c r="E72" s="292"/>
      <c r="F72" s="292"/>
      <c r="G72" s="292"/>
      <c r="H72" s="292"/>
      <c r="I72" s="292"/>
      <c r="J72" s="292"/>
      <c r="K72" s="292"/>
      <c r="L72" s="292"/>
      <c r="M72" s="292"/>
      <c r="N72" s="292"/>
      <c r="O72" s="292"/>
      <c r="P72" s="292"/>
      <c r="Q72" s="292"/>
      <c r="R72" s="292"/>
      <c r="S72" s="292"/>
      <c r="T72" s="292"/>
      <c r="U72" s="292"/>
      <c r="V72" s="292"/>
      <c r="W72" s="292"/>
      <c r="X72" s="71">
        <v>2</v>
      </c>
      <c r="Y72" s="71"/>
      <c r="Z72" s="71"/>
      <c r="AA72" s="71"/>
      <c r="AB72" s="71"/>
      <c r="AC72" s="71"/>
      <c r="AD72" s="71"/>
      <c r="AE72" s="77" t="str">
        <f t="shared" si="24"/>
        <v/>
      </c>
      <c r="AF72" s="67"/>
      <c r="AG72" s="78"/>
      <c r="AH72" s="67" t="str">
        <f t="shared" si="1"/>
        <v/>
      </c>
      <c r="AI72" s="67"/>
      <c r="AJ72" s="74" t="str">
        <f t="shared" si="2"/>
        <v/>
      </c>
      <c r="AK72" s="67"/>
      <c r="AL72" s="74" t="str">
        <f t="shared" si="3"/>
        <v/>
      </c>
      <c r="AM72" s="75" t="str">
        <f t="shared" si="0"/>
        <v/>
      </c>
      <c r="AN72" s="76" t="str">
        <f>IFERROR(IF(AND(AH71="Probabilidad",AH72="Probabilidad"),(AN71-(+AN71*AM72)),IF(AH72="Probabilidad",(O71-(+O71*AM72)),IF(AH72="Impacto",AN71,""))),"")</f>
        <v/>
      </c>
      <c r="AO72" s="76" t="str">
        <f>IFERROR(IF(AND(AH71="Impacto",AH72="Impacto"),(AO71-(+AO71*AM72)),IF(AH72="Impacto",(U71-(U71*AM72)),IF(AH72="Probabilidad",AO71,""))),"")</f>
        <v/>
      </c>
      <c r="AP72" s="67"/>
      <c r="AQ72" s="67"/>
      <c r="AR72" s="67"/>
      <c r="AS72" s="292"/>
      <c r="AT72" s="292"/>
      <c r="AU72" s="292"/>
      <c r="AV72" s="292"/>
      <c r="AW72" s="292"/>
      <c r="AX72" s="292"/>
      <c r="AY72" s="292"/>
      <c r="AZ72" s="292"/>
      <c r="BA72" s="292"/>
      <c r="BB72" s="292"/>
      <c r="BC72" s="292"/>
      <c r="BD72" s="292"/>
      <c r="BE72" s="292"/>
      <c r="BF72" s="24"/>
    </row>
    <row r="73" spans="1:58" ht="15" hidden="1" customHeight="1" x14ac:dyDescent="0.25">
      <c r="A73" s="292"/>
      <c r="B73" s="292"/>
      <c r="C73" s="292"/>
      <c r="D73" s="338"/>
      <c r="E73" s="292"/>
      <c r="F73" s="292"/>
      <c r="G73" s="292"/>
      <c r="H73" s="292"/>
      <c r="I73" s="292"/>
      <c r="J73" s="292"/>
      <c r="K73" s="292"/>
      <c r="L73" s="292"/>
      <c r="M73" s="292"/>
      <c r="N73" s="292"/>
      <c r="O73" s="292"/>
      <c r="P73" s="292"/>
      <c r="Q73" s="292"/>
      <c r="R73" s="292"/>
      <c r="S73" s="292"/>
      <c r="T73" s="292"/>
      <c r="U73" s="292"/>
      <c r="V73" s="292"/>
      <c r="W73" s="292"/>
      <c r="X73" s="71">
        <v>3</v>
      </c>
      <c r="Y73" s="71"/>
      <c r="Z73" s="71"/>
      <c r="AA73" s="71"/>
      <c r="AB73" s="71"/>
      <c r="AC73" s="71"/>
      <c r="AD73" s="71"/>
      <c r="AE73" s="77" t="str">
        <f t="shared" si="24"/>
        <v/>
      </c>
      <c r="AF73" s="67"/>
      <c r="AG73" s="78"/>
      <c r="AH73" s="67" t="str">
        <f t="shared" si="1"/>
        <v/>
      </c>
      <c r="AI73" s="67"/>
      <c r="AJ73" s="74" t="str">
        <f t="shared" si="2"/>
        <v/>
      </c>
      <c r="AK73" s="67"/>
      <c r="AL73" s="74" t="str">
        <f t="shared" si="3"/>
        <v/>
      </c>
      <c r="AM73" s="75" t="str">
        <f t="shared" si="0"/>
        <v/>
      </c>
      <c r="AN73" s="76" t="str">
        <f t="shared" ref="AN73:AN76" si="25">IFERROR(IF(AND(AH72="Probabilidad",AH73="Probabilidad"),(AN72-(+AN72*AM73)),IF(AND(AH72="Impacto",AH73="Probabilidad"),(AN71-(+AN71*AM73)),IF(AH73="Impacto",AN72,""))),"")</f>
        <v/>
      </c>
      <c r="AO73" s="76" t="str">
        <f t="shared" ref="AO73:AO76" si="26">IFERROR(IF(AND(AH72="Impacto",AH73="Impacto"),(AO72-(+AO72*AM73)),IF(AND(AH72="Probabilidad",AH73="Impacto"),(AO71-(+AO71*AM73)),IF(AH73="Probabilidad",AO72,""))),"")</f>
        <v/>
      </c>
      <c r="AP73" s="67"/>
      <c r="AQ73" s="67"/>
      <c r="AR73" s="67"/>
      <c r="AS73" s="292"/>
      <c r="AT73" s="292"/>
      <c r="AU73" s="292"/>
      <c r="AV73" s="292"/>
      <c r="AW73" s="292"/>
      <c r="AX73" s="292"/>
      <c r="AY73" s="292"/>
      <c r="AZ73" s="292"/>
      <c r="BA73" s="292"/>
      <c r="BB73" s="292"/>
      <c r="BC73" s="292"/>
      <c r="BD73" s="292"/>
      <c r="BE73" s="292"/>
      <c r="BF73" s="24"/>
    </row>
    <row r="74" spans="1:58" ht="15" hidden="1" customHeight="1" x14ac:dyDescent="0.25">
      <c r="A74" s="292"/>
      <c r="B74" s="292"/>
      <c r="C74" s="292"/>
      <c r="D74" s="338"/>
      <c r="E74" s="292"/>
      <c r="F74" s="292"/>
      <c r="G74" s="292"/>
      <c r="H74" s="292"/>
      <c r="I74" s="292"/>
      <c r="J74" s="292"/>
      <c r="K74" s="292"/>
      <c r="L74" s="292"/>
      <c r="M74" s="292"/>
      <c r="N74" s="292"/>
      <c r="O74" s="292"/>
      <c r="P74" s="292"/>
      <c r="Q74" s="292"/>
      <c r="R74" s="292"/>
      <c r="S74" s="292"/>
      <c r="T74" s="292"/>
      <c r="U74" s="292"/>
      <c r="V74" s="292"/>
      <c r="W74" s="292"/>
      <c r="X74" s="71">
        <v>4</v>
      </c>
      <c r="Y74" s="71"/>
      <c r="Z74" s="71"/>
      <c r="AA74" s="71"/>
      <c r="AB74" s="71"/>
      <c r="AC74" s="71"/>
      <c r="AD74" s="71"/>
      <c r="AE74" s="77" t="str">
        <f t="shared" si="24"/>
        <v/>
      </c>
      <c r="AF74" s="67"/>
      <c r="AG74" s="78"/>
      <c r="AH74" s="67" t="str">
        <f t="shared" si="1"/>
        <v/>
      </c>
      <c r="AI74" s="67"/>
      <c r="AJ74" s="74" t="str">
        <f t="shared" si="2"/>
        <v/>
      </c>
      <c r="AK74" s="67"/>
      <c r="AL74" s="74" t="str">
        <f t="shared" si="3"/>
        <v/>
      </c>
      <c r="AM74" s="75" t="str">
        <f t="shared" si="0"/>
        <v/>
      </c>
      <c r="AN74" s="76" t="str">
        <f t="shared" si="25"/>
        <v/>
      </c>
      <c r="AO74" s="76" t="str">
        <f t="shared" si="26"/>
        <v/>
      </c>
      <c r="AP74" s="67"/>
      <c r="AQ74" s="67"/>
      <c r="AR74" s="67"/>
      <c r="AS74" s="292"/>
      <c r="AT74" s="292"/>
      <c r="AU74" s="292"/>
      <c r="AV74" s="292"/>
      <c r="AW74" s="292"/>
      <c r="AX74" s="292"/>
      <c r="AY74" s="292"/>
      <c r="AZ74" s="292"/>
      <c r="BA74" s="292"/>
      <c r="BB74" s="292"/>
      <c r="BC74" s="292"/>
      <c r="BD74" s="292"/>
      <c r="BE74" s="292"/>
      <c r="BF74" s="24"/>
    </row>
    <row r="75" spans="1:58" ht="15" hidden="1" customHeight="1" x14ac:dyDescent="0.25">
      <c r="A75" s="292"/>
      <c r="B75" s="292"/>
      <c r="C75" s="292"/>
      <c r="D75" s="338"/>
      <c r="E75" s="292"/>
      <c r="F75" s="292"/>
      <c r="G75" s="292"/>
      <c r="H75" s="292"/>
      <c r="I75" s="292"/>
      <c r="J75" s="292"/>
      <c r="K75" s="292"/>
      <c r="L75" s="292"/>
      <c r="M75" s="292"/>
      <c r="N75" s="292"/>
      <c r="O75" s="292"/>
      <c r="P75" s="292"/>
      <c r="Q75" s="292"/>
      <c r="R75" s="292"/>
      <c r="S75" s="292"/>
      <c r="T75" s="292"/>
      <c r="U75" s="292"/>
      <c r="V75" s="292"/>
      <c r="W75" s="292"/>
      <c r="X75" s="71">
        <v>5</v>
      </c>
      <c r="Y75" s="71"/>
      <c r="Z75" s="71"/>
      <c r="AA75" s="71"/>
      <c r="AB75" s="71"/>
      <c r="AC75" s="71"/>
      <c r="AD75" s="71"/>
      <c r="AE75" s="77" t="str">
        <f t="shared" si="24"/>
        <v/>
      </c>
      <c r="AF75" s="67"/>
      <c r="AG75" s="78"/>
      <c r="AH75" s="67" t="str">
        <f t="shared" si="1"/>
        <v/>
      </c>
      <c r="AI75" s="67"/>
      <c r="AJ75" s="74" t="str">
        <f t="shared" si="2"/>
        <v/>
      </c>
      <c r="AK75" s="67"/>
      <c r="AL75" s="74" t="str">
        <f t="shared" si="3"/>
        <v/>
      </c>
      <c r="AM75" s="75" t="str">
        <f t="shared" si="0"/>
        <v/>
      </c>
      <c r="AN75" s="76" t="str">
        <f t="shared" si="25"/>
        <v/>
      </c>
      <c r="AO75" s="76" t="str">
        <f t="shared" si="26"/>
        <v/>
      </c>
      <c r="AP75" s="67"/>
      <c r="AQ75" s="67"/>
      <c r="AR75" s="67"/>
      <c r="AS75" s="292"/>
      <c r="AT75" s="292"/>
      <c r="AU75" s="292"/>
      <c r="AV75" s="292"/>
      <c r="AW75" s="292"/>
      <c r="AX75" s="292"/>
      <c r="AY75" s="292"/>
      <c r="AZ75" s="292"/>
      <c r="BA75" s="292"/>
      <c r="BB75" s="292"/>
      <c r="BC75" s="292"/>
      <c r="BD75" s="292"/>
      <c r="BE75" s="292"/>
      <c r="BF75" s="24"/>
    </row>
    <row r="76" spans="1:58" ht="15.75" hidden="1" customHeight="1" x14ac:dyDescent="0.25">
      <c r="A76" s="292"/>
      <c r="B76" s="292"/>
      <c r="C76" s="292"/>
      <c r="D76" s="339"/>
      <c r="E76" s="331"/>
      <c r="F76" s="331"/>
      <c r="G76" s="331"/>
      <c r="H76" s="331"/>
      <c r="I76" s="331"/>
      <c r="J76" s="331"/>
      <c r="K76" s="331"/>
      <c r="L76" s="331"/>
      <c r="M76" s="331"/>
      <c r="N76" s="331"/>
      <c r="O76" s="331"/>
      <c r="P76" s="331"/>
      <c r="Q76" s="331"/>
      <c r="R76" s="331"/>
      <c r="S76" s="331"/>
      <c r="T76" s="331"/>
      <c r="U76" s="331"/>
      <c r="V76" s="331"/>
      <c r="W76" s="331"/>
      <c r="X76" s="79">
        <v>6</v>
      </c>
      <c r="Y76" s="79"/>
      <c r="Z76" s="79"/>
      <c r="AA76" s="79"/>
      <c r="AB76" s="79"/>
      <c r="AC76" s="79"/>
      <c r="AD76" s="79"/>
      <c r="AE76" s="77" t="str">
        <f t="shared" si="24"/>
        <v/>
      </c>
      <c r="AF76" s="80"/>
      <c r="AG76" s="81"/>
      <c r="AH76" s="80" t="str">
        <f t="shared" si="1"/>
        <v/>
      </c>
      <c r="AI76" s="80"/>
      <c r="AJ76" s="83" t="str">
        <f t="shared" si="2"/>
        <v/>
      </c>
      <c r="AK76" s="80"/>
      <c r="AL76" s="83" t="str">
        <f t="shared" si="3"/>
        <v/>
      </c>
      <c r="AM76" s="84" t="str">
        <f t="shared" si="0"/>
        <v/>
      </c>
      <c r="AN76" s="94" t="str">
        <f t="shared" si="25"/>
        <v/>
      </c>
      <c r="AO76" s="94" t="str">
        <f t="shared" si="26"/>
        <v/>
      </c>
      <c r="AP76" s="80"/>
      <c r="AQ76" s="80"/>
      <c r="AR76" s="80"/>
      <c r="AS76" s="331"/>
      <c r="AT76" s="331"/>
      <c r="AU76" s="331"/>
      <c r="AV76" s="331"/>
      <c r="AW76" s="331"/>
      <c r="AX76" s="331"/>
      <c r="AY76" s="331"/>
      <c r="AZ76" s="331"/>
      <c r="BA76" s="331"/>
      <c r="BB76" s="331"/>
      <c r="BC76" s="331"/>
      <c r="BD76" s="331"/>
      <c r="BE76" s="331"/>
      <c r="BF76" s="24"/>
    </row>
    <row r="77" spans="1:58" ht="15" hidden="1" customHeight="1" x14ac:dyDescent="0.25">
      <c r="A77" s="292"/>
      <c r="B77" s="292"/>
      <c r="C77" s="292"/>
      <c r="D77" s="337"/>
      <c r="E77" s="334"/>
      <c r="F77" s="330"/>
      <c r="G77" s="332"/>
      <c r="H77" s="333"/>
      <c r="I77" s="334" t="str">
        <f>IF(D77="","",IF(D77="RG",'Identificación RG-RF-RLA-FT'!B210,IF(H77="","",(CONCATENATE(H77," ",#REF!," ",G77," ",#REF!," ",#REF!," ",#REF!," ",#REF!)))))</f>
        <v/>
      </c>
      <c r="J77" s="333"/>
      <c r="K77" s="333" t="str">
        <f>CONCATENATE(" *",'Identificación RG-RF-RLA-FT'!C205," *",'Identificación RG-RF-RLA-FT'!E205," *",'Identificación RG-RF-RLA-FT'!G205)</f>
        <v xml:space="preserve"> * * *</v>
      </c>
      <c r="L77" s="332"/>
      <c r="M77" s="335"/>
      <c r="N77" s="333"/>
      <c r="O77" s="336" t="str">
        <f>IF(N77="Muy Alta",100%,IF(N77="Alta",80%,IF(N77="Media",60%,IF(N77="Baja",40%,IF(N77="Muy Baja",20%,"")))))</f>
        <v/>
      </c>
      <c r="P77" s="333"/>
      <c r="Q77" s="336" t="str">
        <f>IF(P77="Catastrófico",100%,IF(P77="Mayor",80%,IF(P77="Moderado",60%,IF(P77="Menor",40%,IF(P77="Leve",20%,"")))))</f>
        <v/>
      </c>
      <c r="R77" s="333"/>
      <c r="S77" s="336" t="str">
        <f>IF(R77="Catastrófico",100%,IF(R77="Mayor",80%,IF(R77="Moderado",60%,IF(R77="Menor",40%,IF(R77="Leve",20%,"")))))</f>
        <v/>
      </c>
      <c r="T77" s="333" t="str">
        <f>IF(U77=100%,"Catastrófico",IF(U77=80%,"Mayor",IF(U77=60%,"Moderado",IF(U77=40%,"Menor",IF(U77=20%,"Leve","")))))</f>
        <v/>
      </c>
      <c r="U77" s="336" t="str">
        <f>IF(AND(Q77="",S77=""),"",MAX(Q77,S77))</f>
        <v/>
      </c>
      <c r="V77" s="336" t="str">
        <f>CONCATENATE(N77,T77)</f>
        <v/>
      </c>
      <c r="W77" s="333" t="str">
        <f>IF(V77="Muy AltaLeve","Alto",IF(V77="Muy AltaMenor","Alto",IF(V77="Muy AltaModerado","Alto",IF(V77="Muy AltaMayor","Alto",IF(V77="Muy AltaCatastrófico","Extremo",IF(V77="AltaLeve","Moderado",IF(V77="AltaMenor","Moderado",IF(V77="AltaModerado","Alto",IF(V77="AltaMayor","Alto",IF(V77="AltaCatastrófico","Extremo",IF(V77="MediaLeve","Moderado",IF(V77="MediaMenor","Moderado",IF(V77="MediaModerado","Moderado",IF(V77="MediaMayor","Alto",IF(V77="MediaCatastrófico","Extremo",IF(V77="BajaLeve","Bajo",IF(V77="BajaMenor","Moderado",IF(V77="BajaModerado","Moderado",IF(V77="BajaMayor","Alto",IF(V77="BajaCatastrófico","Extremo",IF(V77="Muy BajaLeve","Bajo",IF(V77="Muy BajaMenor","Bajo",IF(V77="Muy BajaModerado","Moderado",IF(V77="Muy BajaMayor","Alto",IF(V77="Muy BajaCatastrófico","Extremo","")))))))))))))))))))))))))</f>
        <v/>
      </c>
      <c r="X77" s="62">
        <v>1</v>
      </c>
      <c r="Y77" s="62"/>
      <c r="Z77" s="62"/>
      <c r="AA77" s="62"/>
      <c r="AB77" s="62"/>
      <c r="AC77" s="62"/>
      <c r="AD77" s="62"/>
      <c r="AE77" s="77" t="str">
        <f t="shared" si="24"/>
        <v/>
      </c>
      <c r="AF77" s="65"/>
      <c r="AG77" s="89"/>
      <c r="AH77" s="65" t="str">
        <f t="shared" si="1"/>
        <v/>
      </c>
      <c r="AI77" s="65"/>
      <c r="AJ77" s="68" t="str">
        <f t="shared" si="2"/>
        <v/>
      </c>
      <c r="AK77" s="65"/>
      <c r="AL77" s="68" t="str">
        <f t="shared" si="3"/>
        <v/>
      </c>
      <c r="AM77" s="69" t="str">
        <f t="shared" si="0"/>
        <v/>
      </c>
      <c r="AN77" s="70" t="str">
        <f>IFERROR(IF(AH77="Probabilidad",(O77-(+O77*AM77)),IF(AH77="Impacto",O77,"")),"")</f>
        <v/>
      </c>
      <c r="AO77" s="70" t="str">
        <f>IFERROR(IF(AH77="Impacto",(U77-(+U77*AM77)),IF(AH77="Probabilidad",U77,"")),"")</f>
        <v/>
      </c>
      <c r="AP77" s="65"/>
      <c r="AQ77" s="65"/>
      <c r="AR77" s="65"/>
      <c r="AS77" s="382" t="str">
        <f>O77</f>
        <v/>
      </c>
      <c r="AT77" s="382" t="str">
        <f>IF(AN77="","",MIN(AN77:AN82))</f>
        <v/>
      </c>
      <c r="AU77" s="333" t="str">
        <f>IFERROR(IF(AT77="","",IF(AT77&lt;=0.2,"Muy Baja",IF(AT77&lt;=0.4,"Baja",IF(AT77&lt;=0.6,"Media",IF(AT77&lt;=0.8,"Alta","Muy Alta"))))),"")</f>
        <v/>
      </c>
      <c r="AV77" s="382" t="str">
        <f>U77</f>
        <v/>
      </c>
      <c r="AW77" s="382" t="str">
        <f>IF(AO77="","",MIN(AO77:AO82))</f>
        <v/>
      </c>
      <c r="AX77" s="333" t="str">
        <f>IFERROR(IF(AW77="","",IF(AW77&lt;=0.2,"Leve",IF(AW77&lt;=0.4,"Menor",IF(AW77&lt;=0.6,"Moderado",IF(AW77&lt;=0.8,"Mayor","Catastrófico"))))),"")</f>
        <v/>
      </c>
      <c r="AY77" s="333" t="str">
        <f>W77</f>
        <v/>
      </c>
      <c r="AZ77" s="333" t="str">
        <f>IFERROR(IF(OR(AND(AU77="Muy Baja",AX77="Leve"),AND(AU77="Muy Baja",AX77="Menor"),AND(AU77="Baja",AX77="Leve")),"Bajo",IF(OR(AND(AU77="Muy baja",AX77="Moderado"),AND(AU77="Baja",AX77="Menor"),AND(AU77="Baja",AX77="Moderado"),AND(AU77="Media",AX77="Leve"),AND(AU77="Media",AX77="Menor"),AND(AU77="Media",AX77="Moderado"),AND(AU77="Alta",AX77="Leve"),AND(AU77="Alta",AX77="Menor")),"Moderado",IF(OR(AND(AU77="Muy Baja",AX77="Mayor"),AND(AU77="Baja",AX77="Mayor"),AND(AU77="Media",AX77="Mayor"),AND(AU77="Alta",AX77="Moderado"),AND(AU77="Alta",AX77="Mayor"),AND(AU77="Muy Alta",AX77="Leve"),AND(AU77="Muy Alta",AX77="Menor"),AND(AU77="Muy Alta",AX77="Moderado"),AND(AU77="Muy Alta",AX77="Mayor")),"Alto",IF(OR(AND(AU77="Muy Baja",AX77="Catastrófico"),AND(AU77="Baja",AX77="Catastrófico"),AND(AU77="Media",AX77="Catastrófico"),AND(AU77="Alta",AX77="Catastrófico"),AND(AU77="Muy Alta",AX77="Catastrófico")),"Extremo","")))),"")</f>
        <v/>
      </c>
      <c r="BA77" s="333"/>
      <c r="BB77" s="332"/>
      <c r="BC77" s="332"/>
      <c r="BD77" s="381"/>
      <c r="BE77" s="381"/>
      <c r="BF77" s="40"/>
    </row>
    <row r="78" spans="1:58" ht="15" hidden="1" customHeight="1" x14ac:dyDescent="0.25">
      <c r="A78" s="292"/>
      <c r="B78" s="292"/>
      <c r="C78" s="292"/>
      <c r="D78" s="338"/>
      <c r="E78" s="292"/>
      <c r="F78" s="292"/>
      <c r="G78" s="292"/>
      <c r="H78" s="292"/>
      <c r="I78" s="292"/>
      <c r="J78" s="292"/>
      <c r="K78" s="292"/>
      <c r="L78" s="292"/>
      <c r="M78" s="292"/>
      <c r="N78" s="292"/>
      <c r="O78" s="292"/>
      <c r="P78" s="292"/>
      <c r="Q78" s="292"/>
      <c r="R78" s="292"/>
      <c r="S78" s="292"/>
      <c r="T78" s="292"/>
      <c r="U78" s="292"/>
      <c r="V78" s="292"/>
      <c r="W78" s="292"/>
      <c r="X78" s="71">
        <v>2</v>
      </c>
      <c r="Y78" s="71"/>
      <c r="Z78" s="71"/>
      <c r="AA78" s="71"/>
      <c r="AB78" s="71"/>
      <c r="AC78" s="71"/>
      <c r="AD78" s="71"/>
      <c r="AE78" s="77" t="str">
        <f t="shared" si="24"/>
        <v/>
      </c>
      <c r="AF78" s="67"/>
      <c r="AG78" s="78"/>
      <c r="AH78" s="67" t="str">
        <f t="shared" si="1"/>
        <v/>
      </c>
      <c r="AI78" s="67"/>
      <c r="AJ78" s="74" t="str">
        <f t="shared" si="2"/>
        <v/>
      </c>
      <c r="AK78" s="67"/>
      <c r="AL78" s="74" t="str">
        <f t="shared" si="3"/>
        <v/>
      </c>
      <c r="AM78" s="75" t="str">
        <f t="shared" si="0"/>
        <v/>
      </c>
      <c r="AN78" s="76" t="str">
        <f>IFERROR(IF(AND(AH77="Probabilidad",AH78="Probabilidad"),(AN77-(+AN77*AM78)),IF(AH78="Probabilidad",(O77-(+O77*AM78)),IF(AH78="Impacto",AN77,""))),"")</f>
        <v/>
      </c>
      <c r="AO78" s="76" t="str">
        <f>IFERROR(IF(AND(AH77="Impacto",AH78="Impacto"),(AO77-(+AO77*AM78)),IF(AH78="Impacto",(U77-(U77*AM78)),IF(AH78="Probabilidad",AO77,""))),"")</f>
        <v/>
      </c>
      <c r="AP78" s="67"/>
      <c r="AQ78" s="67"/>
      <c r="AR78" s="67"/>
      <c r="AS78" s="292"/>
      <c r="AT78" s="292"/>
      <c r="AU78" s="292"/>
      <c r="AV78" s="292"/>
      <c r="AW78" s="292"/>
      <c r="AX78" s="292"/>
      <c r="AY78" s="292"/>
      <c r="AZ78" s="292"/>
      <c r="BA78" s="292"/>
      <c r="BB78" s="292"/>
      <c r="BC78" s="292"/>
      <c r="BD78" s="292"/>
      <c r="BE78" s="292"/>
      <c r="BF78" s="40"/>
    </row>
    <row r="79" spans="1:58" ht="15" hidden="1" customHeight="1" x14ac:dyDescent="0.25">
      <c r="A79" s="292"/>
      <c r="B79" s="292"/>
      <c r="C79" s="292"/>
      <c r="D79" s="338"/>
      <c r="E79" s="292"/>
      <c r="F79" s="292"/>
      <c r="G79" s="292"/>
      <c r="H79" s="292"/>
      <c r="I79" s="292"/>
      <c r="J79" s="292"/>
      <c r="K79" s="292"/>
      <c r="L79" s="292"/>
      <c r="M79" s="292"/>
      <c r="N79" s="292"/>
      <c r="O79" s="292"/>
      <c r="P79" s="292"/>
      <c r="Q79" s="292"/>
      <c r="R79" s="292"/>
      <c r="S79" s="292"/>
      <c r="T79" s="292"/>
      <c r="U79" s="292"/>
      <c r="V79" s="292"/>
      <c r="W79" s="292"/>
      <c r="X79" s="71">
        <v>3</v>
      </c>
      <c r="Y79" s="71"/>
      <c r="Z79" s="71"/>
      <c r="AA79" s="71"/>
      <c r="AB79" s="71"/>
      <c r="AC79" s="71"/>
      <c r="AD79" s="71"/>
      <c r="AE79" s="77" t="str">
        <f t="shared" si="24"/>
        <v/>
      </c>
      <c r="AF79" s="67"/>
      <c r="AG79" s="78"/>
      <c r="AH79" s="67" t="str">
        <f t="shared" si="1"/>
        <v/>
      </c>
      <c r="AI79" s="67"/>
      <c r="AJ79" s="74" t="str">
        <f t="shared" si="2"/>
        <v/>
      </c>
      <c r="AK79" s="67"/>
      <c r="AL79" s="74" t="str">
        <f t="shared" si="3"/>
        <v/>
      </c>
      <c r="AM79" s="75" t="str">
        <f t="shared" si="0"/>
        <v/>
      </c>
      <c r="AN79" s="76" t="str">
        <f t="shared" ref="AN79:AN82" si="27">IFERROR(IF(AND(AH78="Probabilidad",AH79="Probabilidad"),(AN78-(+AN78*AM79)),IF(AND(AH78="Impacto",AH79="Probabilidad"),(AN77-(+AN77*AM79)),IF(AH79="Impacto",AN78,""))),"")</f>
        <v/>
      </c>
      <c r="AO79" s="76" t="str">
        <f t="shared" ref="AO79:AO82" si="28">IFERROR(IF(AND(AH78="Impacto",AH79="Impacto"),(AO78-(+AO78*AM79)),IF(AND(AH78="Probabilidad",AH79="Impacto"),(AO77-(+AO77*AM79)),IF(AH79="Probabilidad",AO78,""))),"")</f>
        <v/>
      </c>
      <c r="AP79" s="67"/>
      <c r="AQ79" s="67"/>
      <c r="AR79" s="67"/>
      <c r="AS79" s="292"/>
      <c r="AT79" s="292"/>
      <c r="AU79" s="292"/>
      <c r="AV79" s="292"/>
      <c r="AW79" s="292"/>
      <c r="AX79" s="292"/>
      <c r="AY79" s="292"/>
      <c r="AZ79" s="292"/>
      <c r="BA79" s="292"/>
      <c r="BB79" s="292"/>
      <c r="BC79" s="292"/>
      <c r="BD79" s="292"/>
      <c r="BE79" s="292"/>
      <c r="BF79" s="40"/>
    </row>
    <row r="80" spans="1:58" ht="15" hidden="1" customHeight="1" x14ac:dyDescent="0.25">
      <c r="A80" s="292"/>
      <c r="B80" s="292"/>
      <c r="C80" s="292"/>
      <c r="D80" s="338"/>
      <c r="E80" s="292"/>
      <c r="F80" s="292"/>
      <c r="G80" s="292"/>
      <c r="H80" s="292"/>
      <c r="I80" s="292"/>
      <c r="J80" s="292"/>
      <c r="K80" s="292"/>
      <c r="L80" s="292"/>
      <c r="M80" s="292"/>
      <c r="N80" s="292"/>
      <c r="O80" s="292"/>
      <c r="P80" s="292"/>
      <c r="Q80" s="292"/>
      <c r="R80" s="292"/>
      <c r="S80" s="292"/>
      <c r="T80" s="292"/>
      <c r="U80" s="292"/>
      <c r="V80" s="292"/>
      <c r="W80" s="292"/>
      <c r="X80" s="71">
        <v>4</v>
      </c>
      <c r="Y80" s="71"/>
      <c r="Z80" s="71"/>
      <c r="AA80" s="71"/>
      <c r="AB80" s="71"/>
      <c r="AC80" s="71"/>
      <c r="AD80" s="71"/>
      <c r="AE80" s="77" t="str">
        <f t="shared" si="24"/>
        <v/>
      </c>
      <c r="AF80" s="67"/>
      <c r="AG80" s="78"/>
      <c r="AH80" s="67" t="str">
        <f t="shared" si="1"/>
        <v/>
      </c>
      <c r="AI80" s="67"/>
      <c r="AJ80" s="74" t="str">
        <f t="shared" si="2"/>
        <v/>
      </c>
      <c r="AK80" s="67"/>
      <c r="AL80" s="74" t="str">
        <f t="shared" si="3"/>
        <v/>
      </c>
      <c r="AM80" s="75" t="str">
        <f t="shared" si="0"/>
        <v/>
      </c>
      <c r="AN80" s="76" t="str">
        <f t="shared" si="27"/>
        <v/>
      </c>
      <c r="AO80" s="76" t="str">
        <f t="shared" si="28"/>
        <v/>
      </c>
      <c r="AP80" s="67"/>
      <c r="AQ80" s="67"/>
      <c r="AR80" s="67"/>
      <c r="AS80" s="292"/>
      <c r="AT80" s="292"/>
      <c r="AU80" s="292"/>
      <c r="AV80" s="292"/>
      <c r="AW80" s="292"/>
      <c r="AX80" s="292"/>
      <c r="AY80" s="292"/>
      <c r="AZ80" s="292"/>
      <c r="BA80" s="292"/>
      <c r="BB80" s="292"/>
      <c r="BC80" s="292"/>
      <c r="BD80" s="292"/>
      <c r="BE80" s="292"/>
      <c r="BF80" s="40"/>
    </row>
    <row r="81" spans="1:58" ht="15" hidden="1" customHeight="1" x14ac:dyDescent="0.25">
      <c r="A81" s="292"/>
      <c r="B81" s="292"/>
      <c r="C81" s="292"/>
      <c r="D81" s="338"/>
      <c r="E81" s="292"/>
      <c r="F81" s="292"/>
      <c r="G81" s="292"/>
      <c r="H81" s="292"/>
      <c r="I81" s="292"/>
      <c r="J81" s="292"/>
      <c r="K81" s="292"/>
      <c r="L81" s="292"/>
      <c r="M81" s="292"/>
      <c r="N81" s="292"/>
      <c r="O81" s="292"/>
      <c r="P81" s="292"/>
      <c r="Q81" s="292"/>
      <c r="R81" s="292"/>
      <c r="S81" s="292"/>
      <c r="T81" s="292"/>
      <c r="U81" s="292"/>
      <c r="V81" s="292"/>
      <c r="W81" s="292"/>
      <c r="X81" s="71">
        <v>5</v>
      </c>
      <c r="Y81" s="71"/>
      <c r="Z81" s="71"/>
      <c r="AA81" s="71"/>
      <c r="AB81" s="71"/>
      <c r="AC81" s="71"/>
      <c r="AD81" s="71"/>
      <c r="AE81" s="77" t="str">
        <f t="shared" si="24"/>
        <v/>
      </c>
      <c r="AF81" s="67"/>
      <c r="AG81" s="78"/>
      <c r="AH81" s="67" t="str">
        <f t="shared" si="1"/>
        <v/>
      </c>
      <c r="AI81" s="67"/>
      <c r="AJ81" s="74" t="str">
        <f t="shared" si="2"/>
        <v/>
      </c>
      <c r="AK81" s="67"/>
      <c r="AL81" s="74" t="str">
        <f t="shared" si="3"/>
        <v/>
      </c>
      <c r="AM81" s="75" t="str">
        <f t="shared" si="0"/>
        <v/>
      </c>
      <c r="AN81" s="76" t="str">
        <f t="shared" si="27"/>
        <v/>
      </c>
      <c r="AO81" s="76" t="str">
        <f t="shared" si="28"/>
        <v/>
      </c>
      <c r="AP81" s="67"/>
      <c r="AQ81" s="67"/>
      <c r="AR81" s="67"/>
      <c r="AS81" s="292"/>
      <c r="AT81" s="292"/>
      <c r="AU81" s="292"/>
      <c r="AV81" s="292"/>
      <c r="AW81" s="292"/>
      <c r="AX81" s="292"/>
      <c r="AY81" s="292"/>
      <c r="AZ81" s="292"/>
      <c r="BA81" s="292"/>
      <c r="BB81" s="292"/>
      <c r="BC81" s="292"/>
      <c r="BD81" s="292"/>
      <c r="BE81" s="292"/>
      <c r="BF81" s="40"/>
    </row>
    <row r="82" spans="1:58" ht="15.75" hidden="1" customHeight="1" x14ac:dyDescent="0.25">
      <c r="A82" s="292"/>
      <c r="B82" s="292"/>
      <c r="C82" s="292"/>
      <c r="D82" s="339"/>
      <c r="E82" s="331"/>
      <c r="F82" s="331"/>
      <c r="G82" s="331"/>
      <c r="H82" s="331"/>
      <c r="I82" s="331"/>
      <c r="J82" s="331"/>
      <c r="K82" s="331"/>
      <c r="L82" s="331"/>
      <c r="M82" s="331"/>
      <c r="N82" s="331"/>
      <c r="O82" s="331"/>
      <c r="P82" s="331"/>
      <c r="Q82" s="331"/>
      <c r="R82" s="331"/>
      <c r="S82" s="331"/>
      <c r="T82" s="331"/>
      <c r="U82" s="331"/>
      <c r="V82" s="331"/>
      <c r="W82" s="331"/>
      <c r="X82" s="79">
        <v>6</v>
      </c>
      <c r="Y82" s="79"/>
      <c r="Z82" s="79"/>
      <c r="AA82" s="79"/>
      <c r="AB82" s="79"/>
      <c r="AC82" s="79"/>
      <c r="AD82" s="79"/>
      <c r="AE82" s="77" t="str">
        <f t="shared" si="24"/>
        <v/>
      </c>
      <c r="AF82" s="80"/>
      <c r="AG82" s="81"/>
      <c r="AH82" s="80" t="str">
        <f t="shared" si="1"/>
        <v/>
      </c>
      <c r="AI82" s="80"/>
      <c r="AJ82" s="83" t="str">
        <f t="shared" si="2"/>
        <v/>
      </c>
      <c r="AK82" s="80"/>
      <c r="AL82" s="83" t="str">
        <f t="shared" si="3"/>
        <v/>
      </c>
      <c r="AM82" s="84" t="str">
        <f t="shared" si="0"/>
        <v/>
      </c>
      <c r="AN82" s="94" t="str">
        <f t="shared" si="27"/>
        <v/>
      </c>
      <c r="AO82" s="94" t="str">
        <f t="shared" si="28"/>
        <v/>
      </c>
      <c r="AP82" s="80"/>
      <c r="AQ82" s="80"/>
      <c r="AR82" s="80"/>
      <c r="AS82" s="331"/>
      <c r="AT82" s="331"/>
      <c r="AU82" s="331"/>
      <c r="AV82" s="331"/>
      <c r="AW82" s="331"/>
      <c r="AX82" s="331"/>
      <c r="AY82" s="331"/>
      <c r="AZ82" s="331"/>
      <c r="BA82" s="331"/>
      <c r="BB82" s="331"/>
      <c r="BC82" s="331"/>
      <c r="BD82" s="331"/>
      <c r="BE82" s="331"/>
      <c r="BF82" s="40"/>
    </row>
    <row r="83" spans="1:58" ht="15" hidden="1" customHeight="1" x14ac:dyDescent="0.25">
      <c r="A83" s="292"/>
      <c r="B83" s="292"/>
      <c r="C83" s="292"/>
      <c r="D83" s="337"/>
      <c r="E83" s="334"/>
      <c r="F83" s="330"/>
      <c r="G83" s="332"/>
      <c r="H83" s="333"/>
      <c r="I83" s="334" t="str">
        <f>IF(D83="","",IF(D83="RG",'Identificación RG-RF-RLA-FT'!#REF!,IF(H83="","",(CONCATENATE(H83," ",#REF!," ",G83," ",#REF!," ",#REF!," ",#REF!," ",#REF!)))))</f>
        <v/>
      </c>
      <c r="J83" s="333"/>
      <c r="K83" s="333" t="e">
        <f>CONCATENATE(" *",'Identificación RG-RF-RLA-FT'!#REF!," *",'Identificación RG-RF-RLA-FT'!#REF!," *",'Identificación RG-RF-RLA-FT'!#REF!)</f>
        <v>#REF!</v>
      </c>
      <c r="L83" s="332"/>
      <c r="M83" s="335"/>
      <c r="N83" s="333"/>
      <c r="O83" s="336" t="str">
        <f>IF(N83="Muy Alta",100%,IF(N83="Alta",80%,IF(N83="Media",60%,IF(N83="Baja",40%,IF(N83="Muy Baja",20%,"")))))</f>
        <v/>
      </c>
      <c r="P83" s="333"/>
      <c r="Q83" s="336" t="str">
        <f>IF(P83="Catastrófico",100%,IF(P83="Mayor",80%,IF(P83="Moderado",60%,IF(P83="Menor",40%,IF(P83="Leve",20%,"")))))</f>
        <v/>
      </c>
      <c r="R83" s="333"/>
      <c r="S83" s="336" t="str">
        <f>IF(R83="Catastrófico",100%,IF(R83="Mayor",80%,IF(R83="Moderado",60%,IF(R83="Menor",40%,IF(R83="Leve",20%,"")))))</f>
        <v/>
      </c>
      <c r="T83" s="333" t="str">
        <f>IF(U83=100%,"Catastrófico",IF(U83=80%,"Mayor",IF(U83=60%,"Moderado",IF(U83=40%,"Menor",IF(U83=20%,"Leve","")))))</f>
        <v/>
      </c>
      <c r="U83" s="336" t="str">
        <f>IF(AND(Q83="",S83=""),"",MAX(Q83,S83))</f>
        <v/>
      </c>
      <c r="V83" s="336" t="str">
        <f>CONCATENATE(N83,T83)</f>
        <v/>
      </c>
      <c r="W83" s="333" t="str">
        <f>IF(V83="Muy AltaLeve","Alto",IF(V83="Muy AltaMenor","Alto",IF(V83="Muy AltaModerado","Alto",IF(V83="Muy AltaMayor","Alto",IF(V83="Muy AltaCatastrófico","Extremo",IF(V83="AltaLeve","Moderado",IF(V83="AltaMenor","Moderado",IF(V83="AltaModerado","Alto",IF(V83="AltaMayor","Alto",IF(V83="AltaCatastrófico","Extremo",IF(V83="MediaLeve","Moderado",IF(V83="MediaMenor","Moderado",IF(V83="MediaModerado","Moderado",IF(V83="MediaMayor","Alto",IF(V83="MediaCatastrófico","Extremo",IF(V83="BajaLeve","Bajo",IF(V83="BajaMenor","Moderado",IF(V83="BajaModerado","Moderado",IF(V83="BajaMayor","Alto",IF(V83="BajaCatastrófico","Extremo",IF(V83="Muy BajaLeve","Bajo",IF(V83="Muy BajaMenor","Bajo",IF(V83="Muy BajaModerado","Moderado",IF(V83="Muy BajaMayor","Alto",IF(V83="Muy BajaCatastrófico","Extremo","")))))))))))))))))))))))))</f>
        <v/>
      </c>
      <c r="X83" s="62">
        <v>1</v>
      </c>
      <c r="Y83" s="62"/>
      <c r="Z83" s="62"/>
      <c r="AA83" s="62"/>
      <c r="AB83" s="62"/>
      <c r="AC83" s="62"/>
      <c r="AD83" s="62"/>
      <c r="AE83" s="77" t="str">
        <f t="shared" si="24"/>
        <v/>
      </c>
      <c r="AF83" s="65"/>
      <c r="AG83" s="89"/>
      <c r="AH83" s="65" t="str">
        <f t="shared" si="1"/>
        <v/>
      </c>
      <c r="AI83" s="65"/>
      <c r="AJ83" s="68" t="str">
        <f t="shared" si="2"/>
        <v/>
      </c>
      <c r="AK83" s="65"/>
      <c r="AL83" s="68" t="str">
        <f t="shared" si="3"/>
        <v/>
      </c>
      <c r="AM83" s="69" t="str">
        <f t="shared" si="0"/>
        <v/>
      </c>
      <c r="AN83" s="70" t="str">
        <f>IFERROR(IF(AH83="Probabilidad",(O83-(+O83*AM83)),IF(AH83="Impacto",O83,"")),"")</f>
        <v/>
      </c>
      <c r="AO83" s="70" t="str">
        <f>IFERROR(IF(AH83="Impacto",(U83-(+U83*AM83)),IF(AH83="Probabilidad",U83,"")),"")</f>
        <v/>
      </c>
      <c r="AP83" s="65"/>
      <c r="AQ83" s="65"/>
      <c r="AR83" s="65"/>
      <c r="AS83" s="382" t="str">
        <f>O83</f>
        <v/>
      </c>
      <c r="AT83" s="382" t="str">
        <f>IF(AN83="","",MIN(AN83:AN88))</f>
        <v/>
      </c>
      <c r="AU83" s="333" t="str">
        <f>IFERROR(IF(AT83="","",IF(AT83&lt;=0.2,"Muy Baja",IF(AT83&lt;=0.4,"Baja",IF(AT83&lt;=0.6,"Media",IF(AT83&lt;=0.8,"Alta","Muy Alta"))))),"")</f>
        <v/>
      </c>
      <c r="AV83" s="382" t="str">
        <f>U83</f>
        <v/>
      </c>
      <c r="AW83" s="382" t="str">
        <f>IF(AO83="","",MIN(AO83:AO88))</f>
        <v/>
      </c>
      <c r="AX83" s="333" t="str">
        <f>IFERROR(IF(AW83="","",IF(AW83&lt;=0.2,"Leve",IF(AW83&lt;=0.4,"Menor",IF(AW83&lt;=0.6,"Moderado",IF(AW83&lt;=0.8,"Mayor","Catastrófico"))))),"")</f>
        <v/>
      </c>
      <c r="AY83" s="333" t="str">
        <f>W83</f>
        <v/>
      </c>
      <c r="AZ83" s="333" t="str">
        <f>IFERROR(IF(OR(AND(AU83="Muy Baja",AX83="Leve"),AND(AU83="Muy Baja",AX83="Menor"),AND(AU83="Baja",AX83="Leve")),"Bajo",IF(OR(AND(AU83="Muy baja",AX83="Moderado"),AND(AU83="Baja",AX83="Menor"),AND(AU83="Baja",AX83="Moderado"),AND(AU83="Media",AX83="Leve"),AND(AU83="Media",AX83="Menor"),AND(AU83="Media",AX83="Moderado"),AND(AU83="Alta",AX83="Leve"),AND(AU83="Alta",AX83="Menor")),"Moderado",IF(OR(AND(AU83="Muy Baja",AX83="Mayor"),AND(AU83="Baja",AX83="Mayor"),AND(AU83="Media",AX83="Mayor"),AND(AU83="Alta",AX83="Moderado"),AND(AU83="Alta",AX83="Mayor"),AND(AU83="Muy Alta",AX83="Leve"),AND(AU83="Muy Alta",AX83="Menor"),AND(AU83="Muy Alta",AX83="Moderado"),AND(AU83="Muy Alta",AX83="Mayor")),"Alto",IF(OR(AND(AU83="Muy Baja",AX83="Catastrófico"),AND(AU83="Baja",AX83="Catastrófico"),AND(AU83="Media",AX83="Catastrófico"),AND(AU83="Alta",AX83="Catastrófico"),AND(AU83="Muy Alta",AX83="Catastrófico")),"Extremo","")))),"")</f>
        <v/>
      </c>
      <c r="BA83" s="333"/>
      <c r="BB83" s="332"/>
      <c r="BC83" s="332"/>
      <c r="BD83" s="381"/>
      <c r="BE83" s="381"/>
      <c r="BF83" s="40"/>
    </row>
    <row r="84" spans="1:58" ht="15" hidden="1" customHeight="1" x14ac:dyDescent="0.25">
      <c r="A84" s="292"/>
      <c r="B84" s="292"/>
      <c r="C84" s="292"/>
      <c r="D84" s="338"/>
      <c r="E84" s="292"/>
      <c r="F84" s="292"/>
      <c r="G84" s="292"/>
      <c r="H84" s="292"/>
      <c r="I84" s="292"/>
      <c r="J84" s="292"/>
      <c r="K84" s="292"/>
      <c r="L84" s="292"/>
      <c r="M84" s="292"/>
      <c r="N84" s="292"/>
      <c r="O84" s="292"/>
      <c r="P84" s="292"/>
      <c r="Q84" s="292"/>
      <c r="R84" s="292"/>
      <c r="S84" s="292"/>
      <c r="T84" s="292"/>
      <c r="U84" s="292"/>
      <c r="V84" s="292"/>
      <c r="W84" s="292"/>
      <c r="X84" s="71">
        <v>2</v>
      </c>
      <c r="Y84" s="71"/>
      <c r="Z84" s="71"/>
      <c r="AA84" s="71"/>
      <c r="AB84" s="71"/>
      <c r="AC84" s="71"/>
      <c r="AD84" s="71"/>
      <c r="AE84" s="77" t="str">
        <f t="shared" si="24"/>
        <v/>
      </c>
      <c r="AF84" s="67"/>
      <c r="AG84" s="78"/>
      <c r="AH84" s="67" t="str">
        <f t="shared" si="1"/>
        <v/>
      </c>
      <c r="AI84" s="67"/>
      <c r="AJ84" s="74" t="str">
        <f t="shared" si="2"/>
        <v/>
      </c>
      <c r="AK84" s="67"/>
      <c r="AL84" s="74" t="str">
        <f t="shared" si="3"/>
        <v/>
      </c>
      <c r="AM84" s="75" t="str">
        <f t="shared" si="0"/>
        <v/>
      </c>
      <c r="AN84" s="76" t="str">
        <f>IFERROR(IF(AND(AH83="Probabilidad",AH84="Probabilidad"),(AN83-(+AN83*AM84)),IF(AH84="Probabilidad",(O83-(+O83*AM84)),IF(AH84="Impacto",AN83,""))),"")</f>
        <v/>
      </c>
      <c r="AO84" s="76" t="str">
        <f>IFERROR(IF(AND(AH83="Impacto",AH84="Impacto"),(AO83-(+AO83*AM84)),IF(AH84="Impacto",(U83-(U83*AM84)),IF(AH84="Probabilidad",AO83,""))),"")</f>
        <v/>
      </c>
      <c r="AP84" s="67"/>
      <c r="AQ84" s="67"/>
      <c r="AR84" s="67"/>
      <c r="AS84" s="292"/>
      <c r="AT84" s="292"/>
      <c r="AU84" s="292"/>
      <c r="AV84" s="292"/>
      <c r="AW84" s="292"/>
      <c r="AX84" s="292"/>
      <c r="AY84" s="292"/>
      <c r="AZ84" s="292"/>
      <c r="BA84" s="292"/>
      <c r="BB84" s="292"/>
      <c r="BC84" s="292"/>
      <c r="BD84" s="292"/>
      <c r="BE84" s="292"/>
      <c r="BF84" s="40"/>
    </row>
    <row r="85" spans="1:58" ht="15" hidden="1" customHeight="1" x14ac:dyDescent="0.25">
      <c r="A85" s="292"/>
      <c r="B85" s="292"/>
      <c r="C85" s="292"/>
      <c r="D85" s="338"/>
      <c r="E85" s="292"/>
      <c r="F85" s="292"/>
      <c r="G85" s="292"/>
      <c r="H85" s="292"/>
      <c r="I85" s="292"/>
      <c r="J85" s="292"/>
      <c r="K85" s="292"/>
      <c r="L85" s="292"/>
      <c r="M85" s="292"/>
      <c r="N85" s="292"/>
      <c r="O85" s="292"/>
      <c r="P85" s="292"/>
      <c r="Q85" s="292"/>
      <c r="R85" s="292"/>
      <c r="S85" s="292"/>
      <c r="T85" s="292"/>
      <c r="U85" s="292"/>
      <c r="V85" s="292"/>
      <c r="W85" s="292"/>
      <c r="X85" s="71">
        <v>3</v>
      </c>
      <c r="Y85" s="71"/>
      <c r="Z85" s="71"/>
      <c r="AA85" s="71"/>
      <c r="AB85" s="71"/>
      <c r="AC85" s="71"/>
      <c r="AD85" s="71"/>
      <c r="AE85" s="77" t="str">
        <f t="shared" si="24"/>
        <v/>
      </c>
      <c r="AF85" s="67"/>
      <c r="AG85" s="78"/>
      <c r="AH85" s="67" t="str">
        <f t="shared" si="1"/>
        <v/>
      </c>
      <c r="AI85" s="67"/>
      <c r="AJ85" s="74" t="str">
        <f t="shared" si="2"/>
        <v/>
      </c>
      <c r="AK85" s="67"/>
      <c r="AL85" s="74" t="str">
        <f t="shared" si="3"/>
        <v/>
      </c>
      <c r="AM85" s="75" t="str">
        <f t="shared" si="0"/>
        <v/>
      </c>
      <c r="AN85" s="76" t="str">
        <f t="shared" ref="AN85:AN88" si="29">IFERROR(IF(AND(AH84="Probabilidad",AH85="Probabilidad"),(AN84-(+AN84*AM85)),IF(AND(AH84="Impacto",AH85="Probabilidad"),(AN83-(+AN83*AM85)),IF(AH85="Impacto",AN84,""))),"")</f>
        <v/>
      </c>
      <c r="AO85" s="76" t="str">
        <f t="shared" ref="AO85:AO88" si="30">IFERROR(IF(AND(AH84="Impacto",AH85="Impacto"),(AO84-(+AO84*AM85)),IF(AND(AH84="Probabilidad",AH85="Impacto"),(AO83-(+AO83*AM85)),IF(AH85="Probabilidad",AO84,""))),"")</f>
        <v/>
      </c>
      <c r="AP85" s="67"/>
      <c r="AQ85" s="67"/>
      <c r="AR85" s="67"/>
      <c r="AS85" s="292"/>
      <c r="AT85" s="292"/>
      <c r="AU85" s="292"/>
      <c r="AV85" s="292"/>
      <c r="AW85" s="292"/>
      <c r="AX85" s="292"/>
      <c r="AY85" s="292"/>
      <c r="AZ85" s="292"/>
      <c r="BA85" s="292"/>
      <c r="BB85" s="292"/>
      <c r="BC85" s="292"/>
      <c r="BD85" s="292"/>
      <c r="BE85" s="292"/>
      <c r="BF85" s="40"/>
    </row>
    <row r="86" spans="1:58" ht="15" hidden="1" customHeight="1" x14ac:dyDescent="0.25">
      <c r="A86" s="292"/>
      <c r="B86" s="292"/>
      <c r="C86" s="292"/>
      <c r="D86" s="338"/>
      <c r="E86" s="292"/>
      <c r="F86" s="292"/>
      <c r="G86" s="292"/>
      <c r="H86" s="292"/>
      <c r="I86" s="292"/>
      <c r="J86" s="292"/>
      <c r="K86" s="292"/>
      <c r="L86" s="292"/>
      <c r="M86" s="292"/>
      <c r="N86" s="292"/>
      <c r="O86" s="292"/>
      <c r="P86" s="292"/>
      <c r="Q86" s="292"/>
      <c r="R86" s="292"/>
      <c r="S86" s="292"/>
      <c r="T86" s="292"/>
      <c r="U86" s="292"/>
      <c r="V86" s="292"/>
      <c r="W86" s="292"/>
      <c r="X86" s="71">
        <v>4</v>
      </c>
      <c r="Y86" s="71"/>
      <c r="Z86" s="71"/>
      <c r="AA86" s="71"/>
      <c r="AB86" s="71"/>
      <c r="AC86" s="71"/>
      <c r="AD86" s="71"/>
      <c r="AE86" s="77" t="str">
        <f t="shared" si="24"/>
        <v/>
      </c>
      <c r="AF86" s="67"/>
      <c r="AG86" s="78"/>
      <c r="AH86" s="67" t="str">
        <f t="shared" si="1"/>
        <v/>
      </c>
      <c r="AI86" s="67"/>
      <c r="AJ86" s="74" t="str">
        <f t="shared" si="2"/>
        <v/>
      </c>
      <c r="AK86" s="67"/>
      <c r="AL86" s="74" t="str">
        <f t="shared" si="3"/>
        <v/>
      </c>
      <c r="AM86" s="75" t="str">
        <f t="shared" si="0"/>
        <v/>
      </c>
      <c r="AN86" s="76" t="str">
        <f t="shared" si="29"/>
        <v/>
      </c>
      <c r="AO86" s="76" t="str">
        <f t="shared" si="30"/>
        <v/>
      </c>
      <c r="AP86" s="67"/>
      <c r="AQ86" s="67"/>
      <c r="AR86" s="67"/>
      <c r="AS86" s="292"/>
      <c r="AT86" s="292"/>
      <c r="AU86" s="292"/>
      <c r="AV86" s="292"/>
      <c r="AW86" s="292"/>
      <c r="AX86" s="292"/>
      <c r="AY86" s="292"/>
      <c r="AZ86" s="292"/>
      <c r="BA86" s="292"/>
      <c r="BB86" s="292"/>
      <c r="BC86" s="292"/>
      <c r="BD86" s="292"/>
      <c r="BE86" s="292"/>
      <c r="BF86" s="40"/>
    </row>
    <row r="87" spans="1:58" ht="15" hidden="1" customHeight="1" x14ac:dyDescent="0.25">
      <c r="A87" s="292"/>
      <c r="B87" s="292"/>
      <c r="C87" s="292"/>
      <c r="D87" s="338"/>
      <c r="E87" s="292"/>
      <c r="F87" s="292"/>
      <c r="G87" s="292"/>
      <c r="H87" s="292"/>
      <c r="I87" s="292"/>
      <c r="J87" s="292"/>
      <c r="K87" s="292"/>
      <c r="L87" s="292"/>
      <c r="M87" s="292"/>
      <c r="N87" s="292"/>
      <c r="O87" s="292"/>
      <c r="P87" s="292"/>
      <c r="Q87" s="292"/>
      <c r="R87" s="292"/>
      <c r="S87" s="292"/>
      <c r="T87" s="292"/>
      <c r="U87" s="292"/>
      <c r="V87" s="292"/>
      <c r="W87" s="292"/>
      <c r="X87" s="71">
        <v>5</v>
      </c>
      <c r="Y87" s="71"/>
      <c r="Z87" s="71"/>
      <c r="AA87" s="71"/>
      <c r="AB87" s="71"/>
      <c r="AC87" s="71"/>
      <c r="AD87" s="71"/>
      <c r="AE87" s="77" t="str">
        <f t="shared" si="24"/>
        <v/>
      </c>
      <c r="AF87" s="67"/>
      <c r="AG87" s="78"/>
      <c r="AH87" s="67" t="str">
        <f t="shared" si="1"/>
        <v/>
      </c>
      <c r="AI87" s="67"/>
      <c r="AJ87" s="74" t="str">
        <f t="shared" si="2"/>
        <v/>
      </c>
      <c r="AK87" s="67"/>
      <c r="AL87" s="74" t="str">
        <f t="shared" si="3"/>
        <v/>
      </c>
      <c r="AM87" s="75" t="str">
        <f t="shared" si="0"/>
        <v/>
      </c>
      <c r="AN87" s="76" t="str">
        <f t="shared" si="29"/>
        <v/>
      </c>
      <c r="AO87" s="76" t="str">
        <f t="shared" si="30"/>
        <v/>
      </c>
      <c r="AP87" s="67"/>
      <c r="AQ87" s="67"/>
      <c r="AR87" s="67"/>
      <c r="AS87" s="292"/>
      <c r="AT87" s="292"/>
      <c r="AU87" s="292"/>
      <c r="AV87" s="292"/>
      <c r="AW87" s="292"/>
      <c r="AX87" s="292"/>
      <c r="AY87" s="292"/>
      <c r="AZ87" s="292"/>
      <c r="BA87" s="292"/>
      <c r="BB87" s="292"/>
      <c r="BC87" s="292"/>
      <c r="BD87" s="292"/>
      <c r="BE87" s="292"/>
      <c r="BF87" s="40"/>
    </row>
    <row r="88" spans="1:58" ht="15.75" hidden="1" customHeight="1" x14ac:dyDescent="0.25">
      <c r="A88" s="292"/>
      <c r="B88" s="292"/>
      <c r="C88" s="292"/>
      <c r="D88" s="339"/>
      <c r="E88" s="331"/>
      <c r="F88" s="331"/>
      <c r="G88" s="331"/>
      <c r="H88" s="331"/>
      <c r="I88" s="331"/>
      <c r="J88" s="331"/>
      <c r="K88" s="331"/>
      <c r="L88" s="331"/>
      <c r="M88" s="331"/>
      <c r="N88" s="331"/>
      <c r="O88" s="331"/>
      <c r="P88" s="331"/>
      <c r="Q88" s="331"/>
      <c r="R88" s="331"/>
      <c r="S88" s="331"/>
      <c r="T88" s="331"/>
      <c r="U88" s="331"/>
      <c r="V88" s="331"/>
      <c r="W88" s="331"/>
      <c r="X88" s="79">
        <v>6</v>
      </c>
      <c r="Y88" s="79"/>
      <c r="Z88" s="79"/>
      <c r="AA88" s="79"/>
      <c r="AB88" s="79"/>
      <c r="AC88" s="79"/>
      <c r="AD88" s="79"/>
      <c r="AE88" s="77" t="str">
        <f t="shared" si="24"/>
        <v/>
      </c>
      <c r="AF88" s="80"/>
      <c r="AG88" s="81"/>
      <c r="AH88" s="80" t="str">
        <f t="shared" si="1"/>
        <v/>
      </c>
      <c r="AI88" s="80"/>
      <c r="AJ88" s="83" t="str">
        <f t="shared" si="2"/>
        <v/>
      </c>
      <c r="AK88" s="80"/>
      <c r="AL88" s="83" t="str">
        <f t="shared" si="3"/>
        <v/>
      </c>
      <c r="AM88" s="84" t="str">
        <f t="shared" si="0"/>
        <v/>
      </c>
      <c r="AN88" s="94" t="str">
        <f t="shared" si="29"/>
        <v/>
      </c>
      <c r="AO88" s="94" t="str">
        <f t="shared" si="30"/>
        <v/>
      </c>
      <c r="AP88" s="80"/>
      <c r="AQ88" s="80"/>
      <c r="AR88" s="80"/>
      <c r="AS88" s="331"/>
      <c r="AT88" s="331"/>
      <c r="AU88" s="331"/>
      <c r="AV88" s="331"/>
      <c r="AW88" s="331"/>
      <c r="AX88" s="331"/>
      <c r="AY88" s="331"/>
      <c r="AZ88" s="331"/>
      <c r="BA88" s="331"/>
      <c r="BB88" s="331"/>
      <c r="BC88" s="331"/>
      <c r="BD88" s="331"/>
      <c r="BE88" s="331"/>
      <c r="BF88" s="40"/>
    </row>
    <row r="89" spans="1:58" ht="15" hidden="1" customHeight="1" x14ac:dyDescent="0.25">
      <c r="A89" s="292"/>
      <c r="B89" s="292"/>
      <c r="C89" s="292"/>
      <c r="D89" s="337"/>
      <c r="E89" s="334"/>
      <c r="F89" s="330"/>
      <c r="G89" s="332"/>
      <c r="H89" s="333"/>
      <c r="I89" s="334" t="str">
        <f>IF(D89="","",IF(D89="RG",'Identificación RG-RF-RLA-FT'!#REF!,IF(H89="","",(CONCATENATE(H89," ",#REF!," ",G89," ",#REF!," ",#REF!," ",#REF!," ",#REF!)))))</f>
        <v/>
      </c>
      <c r="J89" s="333"/>
      <c r="K89" s="333" t="e">
        <f>CONCATENATE(" *",'Identificación RG-RF-RLA-FT'!#REF!," *",'Identificación RG-RF-RLA-FT'!#REF!," *",'Identificación RG-RF-RLA-FT'!#REF!)</f>
        <v>#REF!</v>
      </c>
      <c r="L89" s="332"/>
      <c r="M89" s="335"/>
      <c r="N89" s="333"/>
      <c r="O89" s="336" t="str">
        <f>IF(N89="Muy Alta",100%,IF(N89="Alta",80%,IF(N89="Media",60%,IF(N89="Baja",40%,IF(N89="Muy Baja",20%,"")))))</f>
        <v/>
      </c>
      <c r="P89" s="333"/>
      <c r="Q89" s="336" t="str">
        <f>IF(P89="Catastrófico",100%,IF(P89="Mayor",80%,IF(P89="Moderado",60%,IF(P89="Menor",40%,IF(P89="Leve",20%,"")))))</f>
        <v/>
      </c>
      <c r="R89" s="333"/>
      <c r="S89" s="336" t="str">
        <f>IF(R89="Catastrófico",100%,IF(R89="Mayor",80%,IF(R89="Moderado",60%,IF(R89="Menor",40%,IF(R89="Leve",20%,"")))))</f>
        <v/>
      </c>
      <c r="T89" s="333" t="str">
        <f>IF(U89=100%,"Catastrófico",IF(U89=80%,"Mayor",IF(U89=60%,"Moderado",IF(U89=40%,"Menor",IF(U89=20%,"Leve","")))))</f>
        <v/>
      </c>
      <c r="U89" s="336" t="str">
        <f>IF(AND(Q89="",S89=""),"",MAX(Q89,S89))</f>
        <v/>
      </c>
      <c r="V89" s="336" t="str">
        <f>CONCATENATE(N89,T89)</f>
        <v/>
      </c>
      <c r="W89" s="333" t="str">
        <f>IF(V89="Muy AltaLeve","Alto",IF(V89="Muy AltaMenor","Alto",IF(V89="Muy AltaModerado","Alto",IF(V89="Muy AltaMayor","Alto",IF(V89="Muy AltaCatastrófico","Extremo",IF(V89="AltaLeve","Moderado",IF(V89="AltaMenor","Moderado",IF(V89="AltaModerado","Alto",IF(V89="AltaMayor","Alto",IF(V89="AltaCatastrófico","Extremo",IF(V89="MediaLeve","Moderado",IF(V89="MediaMenor","Moderado",IF(V89="MediaModerado","Moderado",IF(V89="MediaMayor","Alto",IF(V89="MediaCatastrófico","Extremo",IF(V89="BajaLeve","Bajo",IF(V89="BajaMenor","Moderado",IF(V89="BajaModerado","Moderado",IF(V89="BajaMayor","Alto",IF(V89="BajaCatastrófico","Extremo",IF(V89="Muy BajaLeve","Bajo",IF(V89="Muy BajaMenor","Bajo",IF(V89="Muy BajaModerado","Moderado",IF(V89="Muy BajaMayor","Alto",IF(V89="Muy BajaCatastrófico","Extremo","")))))))))))))))))))))))))</f>
        <v/>
      </c>
      <c r="X89" s="62">
        <v>1</v>
      </c>
      <c r="Y89" s="62"/>
      <c r="Z89" s="62"/>
      <c r="AA89" s="62"/>
      <c r="AB89" s="62"/>
      <c r="AC89" s="62"/>
      <c r="AD89" s="62"/>
      <c r="AE89" s="77" t="str">
        <f t="shared" si="24"/>
        <v/>
      </c>
      <c r="AF89" s="65"/>
      <c r="AG89" s="89"/>
      <c r="AH89" s="65" t="str">
        <f t="shared" si="1"/>
        <v/>
      </c>
      <c r="AI89" s="65"/>
      <c r="AJ89" s="68" t="str">
        <f t="shared" si="2"/>
        <v/>
      </c>
      <c r="AK89" s="65"/>
      <c r="AL89" s="68" t="str">
        <f t="shared" si="3"/>
        <v/>
      </c>
      <c r="AM89" s="69" t="str">
        <f t="shared" si="0"/>
        <v/>
      </c>
      <c r="AN89" s="70" t="str">
        <f>IFERROR(IF(AH89="Probabilidad",(O89-(+O89*AM89)),IF(AH89="Impacto",O89,"")),"")</f>
        <v/>
      </c>
      <c r="AO89" s="70" t="str">
        <f>IFERROR(IF(AH89="Impacto",(U89-(+U89*AM89)),IF(AH89="Probabilidad",U89,"")),"")</f>
        <v/>
      </c>
      <c r="AP89" s="65"/>
      <c r="AQ89" s="65"/>
      <c r="AR89" s="65"/>
      <c r="AS89" s="382" t="str">
        <f>O89</f>
        <v/>
      </c>
      <c r="AT89" s="382" t="str">
        <f>IF(AN89="","",MIN(AN89:AN94))</f>
        <v/>
      </c>
      <c r="AU89" s="333" t="str">
        <f>IFERROR(IF(AT89="","",IF(AT89&lt;=0.2,"Muy Baja",IF(AT89&lt;=0.4,"Baja",IF(AT89&lt;=0.6,"Media",IF(AT89&lt;=0.8,"Alta","Muy Alta"))))),"")</f>
        <v/>
      </c>
      <c r="AV89" s="382" t="str">
        <f>U89</f>
        <v/>
      </c>
      <c r="AW89" s="382" t="str">
        <f>IF(AO89="","",MIN(AO89:AO94))</f>
        <v/>
      </c>
      <c r="AX89" s="333" t="str">
        <f>IFERROR(IF(AW89="","",IF(AW89&lt;=0.2,"Leve",IF(AW89&lt;=0.4,"Menor",IF(AW89&lt;=0.6,"Moderado",IF(AW89&lt;=0.8,"Mayor","Catastrófico"))))),"")</f>
        <v/>
      </c>
      <c r="AY89" s="333" t="str">
        <f>W89</f>
        <v/>
      </c>
      <c r="AZ89" s="333" t="str">
        <f>IFERROR(IF(OR(AND(AU89="Muy Baja",AX89="Leve"),AND(AU89="Muy Baja",AX89="Menor"),AND(AU89="Baja",AX89="Leve")),"Bajo",IF(OR(AND(AU89="Muy baja",AX89="Moderado"),AND(AU89="Baja",AX89="Menor"),AND(AU89="Baja",AX89="Moderado"),AND(AU89="Media",AX89="Leve"),AND(AU89="Media",AX89="Menor"),AND(AU89="Media",AX89="Moderado"),AND(AU89="Alta",AX89="Leve"),AND(AU89="Alta",AX89="Menor")),"Moderado",IF(OR(AND(AU89="Muy Baja",AX89="Mayor"),AND(AU89="Baja",AX89="Mayor"),AND(AU89="Media",AX89="Mayor"),AND(AU89="Alta",AX89="Moderado"),AND(AU89="Alta",AX89="Mayor"),AND(AU89="Muy Alta",AX89="Leve"),AND(AU89="Muy Alta",AX89="Menor"),AND(AU89="Muy Alta",AX89="Moderado"),AND(AU89="Muy Alta",AX89="Mayor")),"Alto",IF(OR(AND(AU89="Muy Baja",AX89="Catastrófico"),AND(AU89="Baja",AX89="Catastrófico"),AND(AU89="Media",AX89="Catastrófico"),AND(AU89="Alta",AX89="Catastrófico"),AND(AU89="Muy Alta",AX89="Catastrófico")),"Extremo","")))),"")</f>
        <v/>
      </c>
      <c r="BA89" s="333"/>
      <c r="BB89" s="332"/>
      <c r="BC89" s="332"/>
      <c r="BD89" s="381"/>
      <c r="BE89" s="381"/>
      <c r="BF89" s="40"/>
    </row>
    <row r="90" spans="1:58" ht="15" hidden="1" customHeight="1" x14ac:dyDescent="0.25">
      <c r="A90" s="292"/>
      <c r="B90" s="292"/>
      <c r="C90" s="292"/>
      <c r="D90" s="338"/>
      <c r="E90" s="292"/>
      <c r="F90" s="292"/>
      <c r="G90" s="292"/>
      <c r="H90" s="292"/>
      <c r="I90" s="292"/>
      <c r="J90" s="292"/>
      <c r="K90" s="292"/>
      <c r="L90" s="292"/>
      <c r="M90" s="292"/>
      <c r="N90" s="292"/>
      <c r="O90" s="292"/>
      <c r="P90" s="292"/>
      <c r="Q90" s="292"/>
      <c r="R90" s="292"/>
      <c r="S90" s="292"/>
      <c r="T90" s="292"/>
      <c r="U90" s="292"/>
      <c r="V90" s="292"/>
      <c r="W90" s="292"/>
      <c r="X90" s="71">
        <v>2</v>
      </c>
      <c r="Y90" s="71"/>
      <c r="Z90" s="71"/>
      <c r="AA90" s="71"/>
      <c r="AB90" s="71"/>
      <c r="AC90" s="71"/>
      <c r="AD90" s="71"/>
      <c r="AE90" s="77" t="str">
        <f t="shared" si="24"/>
        <v/>
      </c>
      <c r="AF90" s="67"/>
      <c r="AG90" s="78"/>
      <c r="AH90" s="67" t="str">
        <f t="shared" si="1"/>
        <v/>
      </c>
      <c r="AI90" s="67"/>
      <c r="AJ90" s="74" t="str">
        <f t="shared" si="2"/>
        <v/>
      </c>
      <c r="AK90" s="67"/>
      <c r="AL90" s="74" t="str">
        <f t="shared" si="3"/>
        <v/>
      </c>
      <c r="AM90" s="75" t="str">
        <f t="shared" si="0"/>
        <v/>
      </c>
      <c r="AN90" s="76" t="str">
        <f>IFERROR(IF(AND(AH89="Probabilidad",AH90="Probabilidad"),(AN89-(+AN89*AM90)),IF(AH90="Probabilidad",(O89-(+O89*AM90)),IF(AH90="Impacto",AN89,""))),"")</f>
        <v/>
      </c>
      <c r="AO90" s="76" t="str">
        <f>IFERROR(IF(AND(AH89="Impacto",AH90="Impacto"),(AO89-(+AO89*AM90)),IF(AH90="Impacto",(U89-(U89*AM90)),IF(AH90="Probabilidad",AO89,""))),"")</f>
        <v/>
      </c>
      <c r="AP90" s="67"/>
      <c r="AQ90" s="67"/>
      <c r="AR90" s="67"/>
      <c r="AS90" s="292"/>
      <c r="AT90" s="292"/>
      <c r="AU90" s="292"/>
      <c r="AV90" s="292"/>
      <c r="AW90" s="292"/>
      <c r="AX90" s="292"/>
      <c r="AY90" s="292"/>
      <c r="AZ90" s="292"/>
      <c r="BA90" s="292"/>
      <c r="BB90" s="292"/>
      <c r="BC90" s="292"/>
      <c r="BD90" s="292"/>
      <c r="BE90" s="292"/>
      <c r="BF90" s="40"/>
    </row>
    <row r="91" spans="1:58" ht="15" hidden="1" customHeight="1" x14ac:dyDescent="0.25">
      <c r="A91" s="292"/>
      <c r="B91" s="292"/>
      <c r="C91" s="292"/>
      <c r="D91" s="338"/>
      <c r="E91" s="292"/>
      <c r="F91" s="292"/>
      <c r="G91" s="292"/>
      <c r="H91" s="292"/>
      <c r="I91" s="292"/>
      <c r="J91" s="292"/>
      <c r="K91" s="292"/>
      <c r="L91" s="292"/>
      <c r="M91" s="292"/>
      <c r="N91" s="292"/>
      <c r="O91" s="292"/>
      <c r="P91" s="292"/>
      <c r="Q91" s="292"/>
      <c r="R91" s="292"/>
      <c r="S91" s="292"/>
      <c r="T91" s="292"/>
      <c r="U91" s="292"/>
      <c r="V91" s="292"/>
      <c r="W91" s="292"/>
      <c r="X91" s="71">
        <v>3</v>
      </c>
      <c r="Y91" s="71"/>
      <c r="Z91" s="71"/>
      <c r="AA91" s="71"/>
      <c r="AB91" s="71"/>
      <c r="AC91" s="71"/>
      <c r="AD91" s="71"/>
      <c r="AE91" s="77" t="str">
        <f t="shared" si="24"/>
        <v/>
      </c>
      <c r="AF91" s="67"/>
      <c r="AG91" s="78"/>
      <c r="AH91" s="67" t="str">
        <f t="shared" si="1"/>
        <v/>
      </c>
      <c r="AI91" s="67"/>
      <c r="AJ91" s="74" t="str">
        <f t="shared" si="2"/>
        <v/>
      </c>
      <c r="AK91" s="67"/>
      <c r="AL91" s="74" t="str">
        <f t="shared" si="3"/>
        <v/>
      </c>
      <c r="AM91" s="75" t="str">
        <f t="shared" si="0"/>
        <v/>
      </c>
      <c r="AN91" s="76" t="str">
        <f t="shared" ref="AN91:AN94" si="31">IFERROR(IF(AND(AH90="Probabilidad",AH91="Probabilidad"),(AN90-(+AN90*AM91)),IF(AND(AH90="Impacto",AH91="Probabilidad"),(AN89-(+AN89*AM91)),IF(AH91="Impacto",AN90,""))),"")</f>
        <v/>
      </c>
      <c r="AO91" s="76" t="str">
        <f t="shared" ref="AO91:AO94" si="32">IFERROR(IF(AND(AH90="Impacto",AH91="Impacto"),(AO90-(+AO90*AM91)),IF(AND(AH90="Probabilidad",AH91="Impacto"),(AO89-(+AO89*AM91)),IF(AH91="Probabilidad",AO90,""))),"")</f>
        <v/>
      </c>
      <c r="AP91" s="67"/>
      <c r="AQ91" s="67"/>
      <c r="AR91" s="67"/>
      <c r="AS91" s="292"/>
      <c r="AT91" s="292"/>
      <c r="AU91" s="292"/>
      <c r="AV91" s="292"/>
      <c r="AW91" s="292"/>
      <c r="AX91" s="292"/>
      <c r="AY91" s="292"/>
      <c r="AZ91" s="292"/>
      <c r="BA91" s="292"/>
      <c r="BB91" s="292"/>
      <c r="BC91" s="292"/>
      <c r="BD91" s="292"/>
      <c r="BE91" s="292"/>
      <c r="BF91" s="40"/>
    </row>
    <row r="92" spans="1:58" ht="15" hidden="1" customHeight="1" x14ac:dyDescent="0.25">
      <c r="A92" s="292"/>
      <c r="B92" s="292"/>
      <c r="C92" s="292"/>
      <c r="D92" s="338"/>
      <c r="E92" s="292"/>
      <c r="F92" s="292"/>
      <c r="G92" s="292"/>
      <c r="H92" s="292"/>
      <c r="I92" s="292"/>
      <c r="J92" s="292"/>
      <c r="K92" s="292"/>
      <c r="L92" s="292"/>
      <c r="M92" s="292"/>
      <c r="N92" s="292"/>
      <c r="O92" s="292"/>
      <c r="P92" s="292"/>
      <c r="Q92" s="292"/>
      <c r="R92" s="292"/>
      <c r="S92" s="292"/>
      <c r="T92" s="292"/>
      <c r="U92" s="292"/>
      <c r="V92" s="292"/>
      <c r="W92" s="292"/>
      <c r="X92" s="71">
        <v>4</v>
      </c>
      <c r="Y92" s="71"/>
      <c r="Z92" s="71"/>
      <c r="AA92" s="71"/>
      <c r="AB92" s="71"/>
      <c r="AC92" s="71"/>
      <c r="AD92" s="71"/>
      <c r="AE92" s="77" t="str">
        <f t="shared" si="24"/>
        <v/>
      </c>
      <c r="AF92" s="67"/>
      <c r="AG92" s="78"/>
      <c r="AH92" s="67" t="str">
        <f t="shared" si="1"/>
        <v/>
      </c>
      <c r="AI92" s="67"/>
      <c r="AJ92" s="74" t="str">
        <f t="shared" si="2"/>
        <v/>
      </c>
      <c r="AK92" s="67"/>
      <c r="AL92" s="74" t="str">
        <f t="shared" si="3"/>
        <v/>
      </c>
      <c r="AM92" s="75" t="str">
        <f t="shared" si="0"/>
        <v/>
      </c>
      <c r="AN92" s="76" t="str">
        <f t="shared" si="31"/>
        <v/>
      </c>
      <c r="AO92" s="76" t="str">
        <f t="shared" si="32"/>
        <v/>
      </c>
      <c r="AP92" s="67"/>
      <c r="AQ92" s="67"/>
      <c r="AR92" s="67"/>
      <c r="AS92" s="292"/>
      <c r="AT92" s="292"/>
      <c r="AU92" s="292"/>
      <c r="AV92" s="292"/>
      <c r="AW92" s="292"/>
      <c r="AX92" s="292"/>
      <c r="AY92" s="292"/>
      <c r="AZ92" s="292"/>
      <c r="BA92" s="292"/>
      <c r="BB92" s="292"/>
      <c r="BC92" s="292"/>
      <c r="BD92" s="292"/>
      <c r="BE92" s="292"/>
      <c r="BF92" s="40"/>
    </row>
    <row r="93" spans="1:58" ht="15" hidden="1" customHeight="1" x14ac:dyDescent="0.25">
      <c r="A93" s="292"/>
      <c r="B93" s="292"/>
      <c r="C93" s="292"/>
      <c r="D93" s="338"/>
      <c r="E93" s="292"/>
      <c r="F93" s="292"/>
      <c r="G93" s="292"/>
      <c r="H93" s="292"/>
      <c r="I93" s="292"/>
      <c r="J93" s="292"/>
      <c r="K93" s="292"/>
      <c r="L93" s="292"/>
      <c r="M93" s="292"/>
      <c r="N93" s="292"/>
      <c r="O93" s="292"/>
      <c r="P93" s="292"/>
      <c r="Q93" s="292"/>
      <c r="R93" s="292"/>
      <c r="S93" s="292"/>
      <c r="T93" s="292"/>
      <c r="U93" s="292"/>
      <c r="V93" s="292"/>
      <c r="W93" s="292"/>
      <c r="X93" s="71">
        <v>5</v>
      </c>
      <c r="Y93" s="71"/>
      <c r="Z93" s="71"/>
      <c r="AA93" s="71"/>
      <c r="AB93" s="71"/>
      <c r="AC93" s="71"/>
      <c r="AD93" s="71"/>
      <c r="AE93" s="77" t="str">
        <f t="shared" si="24"/>
        <v/>
      </c>
      <c r="AF93" s="67"/>
      <c r="AG93" s="78"/>
      <c r="AH93" s="67" t="str">
        <f t="shared" si="1"/>
        <v/>
      </c>
      <c r="AI93" s="67"/>
      <c r="AJ93" s="74" t="str">
        <f t="shared" si="2"/>
        <v/>
      </c>
      <c r="AK93" s="67"/>
      <c r="AL93" s="74" t="str">
        <f t="shared" si="3"/>
        <v/>
      </c>
      <c r="AM93" s="75" t="str">
        <f t="shared" si="0"/>
        <v/>
      </c>
      <c r="AN93" s="76" t="str">
        <f t="shared" si="31"/>
        <v/>
      </c>
      <c r="AO93" s="76" t="str">
        <f t="shared" si="32"/>
        <v/>
      </c>
      <c r="AP93" s="67"/>
      <c r="AQ93" s="67"/>
      <c r="AR93" s="67"/>
      <c r="AS93" s="292"/>
      <c r="AT93" s="292"/>
      <c r="AU93" s="292"/>
      <c r="AV93" s="292"/>
      <c r="AW93" s="292"/>
      <c r="AX93" s="292"/>
      <c r="AY93" s="292"/>
      <c r="AZ93" s="292"/>
      <c r="BA93" s="292"/>
      <c r="BB93" s="292"/>
      <c r="BC93" s="292"/>
      <c r="BD93" s="292"/>
      <c r="BE93" s="292"/>
      <c r="BF93" s="40"/>
    </row>
    <row r="94" spans="1:58" ht="15.75" hidden="1" customHeight="1" x14ac:dyDescent="0.25">
      <c r="A94" s="292"/>
      <c r="B94" s="292"/>
      <c r="C94" s="292"/>
      <c r="D94" s="339"/>
      <c r="E94" s="331"/>
      <c r="F94" s="331"/>
      <c r="G94" s="331"/>
      <c r="H94" s="331"/>
      <c r="I94" s="331"/>
      <c r="J94" s="331"/>
      <c r="K94" s="331"/>
      <c r="L94" s="331"/>
      <c r="M94" s="331"/>
      <c r="N94" s="331"/>
      <c r="O94" s="331"/>
      <c r="P94" s="331"/>
      <c r="Q94" s="331"/>
      <c r="R94" s="331"/>
      <c r="S94" s="331"/>
      <c r="T94" s="331"/>
      <c r="U94" s="331"/>
      <c r="V94" s="331"/>
      <c r="W94" s="331"/>
      <c r="X94" s="79">
        <v>6</v>
      </c>
      <c r="Y94" s="79"/>
      <c r="Z94" s="79"/>
      <c r="AA94" s="79"/>
      <c r="AB94" s="79"/>
      <c r="AC94" s="79"/>
      <c r="AD94" s="79"/>
      <c r="AE94" s="77" t="str">
        <f t="shared" si="24"/>
        <v/>
      </c>
      <c r="AF94" s="80"/>
      <c r="AG94" s="81"/>
      <c r="AH94" s="80" t="str">
        <f t="shared" si="1"/>
        <v/>
      </c>
      <c r="AI94" s="80"/>
      <c r="AJ94" s="83" t="str">
        <f t="shared" si="2"/>
        <v/>
      </c>
      <c r="AK94" s="80"/>
      <c r="AL94" s="83" t="str">
        <f t="shared" si="3"/>
        <v/>
      </c>
      <c r="AM94" s="84" t="str">
        <f t="shared" si="0"/>
        <v/>
      </c>
      <c r="AN94" s="94" t="str">
        <f t="shared" si="31"/>
        <v/>
      </c>
      <c r="AO94" s="94" t="str">
        <f t="shared" si="32"/>
        <v/>
      </c>
      <c r="AP94" s="80"/>
      <c r="AQ94" s="80"/>
      <c r="AR94" s="80"/>
      <c r="AS94" s="331"/>
      <c r="AT94" s="331"/>
      <c r="AU94" s="331"/>
      <c r="AV94" s="331"/>
      <c r="AW94" s="331"/>
      <c r="AX94" s="331"/>
      <c r="AY94" s="331"/>
      <c r="AZ94" s="331"/>
      <c r="BA94" s="331"/>
      <c r="BB94" s="331"/>
      <c r="BC94" s="331"/>
      <c r="BD94" s="331"/>
      <c r="BE94" s="331"/>
      <c r="BF94" s="40"/>
    </row>
    <row r="95" spans="1:58" ht="15" hidden="1" customHeight="1" x14ac:dyDescent="0.25">
      <c r="A95" s="292"/>
      <c r="B95" s="292"/>
      <c r="C95" s="292"/>
      <c r="D95" s="337"/>
      <c r="E95" s="334"/>
      <c r="F95" s="330"/>
      <c r="G95" s="332"/>
      <c r="H95" s="333"/>
      <c r="I95" s="334" t="str">
        <f>IF(D95="","",IF(D95="RG",'Identificación RG-RF-RLA-FT'!#REF!,IF(H95="","",(CONCATENATE(H95," ",#REF!," ",G95," ",#REF!," ",#REF!," ",#REF!," ",#REF!)))))</f>
        <v/>
      </c>
      <c r="J95" s="333"/>
      <c r="K95" s="333" t="e">
        <f>CONCATENATE(" *",'Identificación RG-RF-RLA-FT'!#REF!," *",'Identificación RG-RF-RLA-FT'!#REF!," *",'Identificación RG-RF-RLA-FT'!#REF!)</f>
        <v>#REF!</v>
      </c>
      <c r="L95" s="332"/>
      <c r="M95" s="335"/>
      <c r="N95" s="333"/>
      <c r="O95" s="336" t="str">
        <f>IF(N95="Muy Alta",100%,IF(N95="Alta",80%,IF(N95="Media",60%,IF(N95="Baja",40%,IF(N95="Muy Baja",20%,"")))))</f>
        <v/>
      </c>
      <c r="P95" s="333"/>
      <c r="Q95" s="336" t="str">
        <f>IF(P95="Catastrófico",100%,IF(P95="Mayor",80%,IF(P95="Moderado",60%,IF(P95="Menor",40%,IF(P95="Leve",20%,"")))))</f>
        <v/>
      </c>
      <c r="R95" s="333"/>
      <c r="S95" s="336" t="str">
        <f>IF(R95="Catastrófico",100%,IF(R95="Mayor",80%,IF(R95="Moderado",60%,IF(R95="Menor",40%,IF(R95="Leve",20%,"")))))</f>
        <v/>
      </c>
      <c r="T95" s="333" t="str">
        <f>IF(U95=100%,"Catastrófico",IF(U95=80%,"Mayor",IF(U95=60%,"Moderado",IF(U95=40%,"Menor",IF(U95=20%,"Leve","")))))</f>
        <v/>
      </c>
      <c r="U95" s="336" t="str">
        <f>IF(AND(Q95="",S95=""),"",MAX(Q95,S95))</f>
        <v/>
      </c>
      <c r="V95" s="336" t="str">
        <f>CONCATENATE(N95,T95)</f>
        <v/>
      </c>
      <c r="W95" s="333" t="str">
        <f>IF(V95="Muy AltaLeve","Alto",IF(V95="Muy AltaMenor","Alto",IF(V95="Muy AltaModerado","Alto",IF(V95="Muy AltaMayor","Alto",IF(V95="Muy AltaCatastrófico","Extremo",IF(V95="AltaLeve","Moderado",IF(V95="AltaMenor","Moderado",IF(V95="AltaModerado","Alto",IF(V95="AltaMayor","Alto",IF(V95="AltaCatastrófico","Extremo",IF(V95="MediaLeve","Moderado",IF(V95="MediaMenor","Moderado",IF(V95="MediaModerado","Moderado",IF(V95="MediaMayor","Alto",IF(V95="MediaCatastrófico","Extremo",IF(V95="BajaLeve","Bajo",IF(V95="BajaMenor","Moderado",IF(V95="BajaModerado","Moderado",IF(V95="BajaMayor","Alto",IF(V95="BajaCatastrófico","Extremo",IF(V95="Muy BajaLeve","Bajo",IF(V95="Muy BajaMenor","Bajo",IF(V95="Muy BajaModerado","Moderado",IF(V95="Muy BajaMayor","Alto",IF(V95="Muy BajaCatastrófico","Extremo","")))))))))))))))))))))))))</f>
        <v/>
      </c>
      <c r="X95" s="62">
        <v>1</v>
      </c>
      <c r="Y95" s="62"/>
      <c r="Z95" s="62"/>
      <c r="AA95" s="62"/>
      <c r="AB95" s="62"/>
      <c r="AC95" s="62"/>
      <c r="AD95" s="62"/>
      <c r="AE95" s="77" t="str">
        <f t="shared" si="24"/>
        <v/>
      </c>
      <c r="AF95" s="65"/>
      <c r="AG95" s="89"/>
      <c r="AH95" s="65" t="str">
        <f t="shared" si="1"/>
        <v/>
      </c>
      <c r="AI95" s="65"/>
      <c r="AJ95" s="68" t="str">
        <f t="shared" si="2"/>
        <v/>
      </c>
      <c r="AK95" s="65"/>
      <c r="AL95" s="68" t="str">
        <f t="shared" si="3"/>
        <v/>
      </c>
      <c r="AM95" s="69" t="str">
        <f t="shared" si="0"/>
        <v/>
      </c>
      <c r="AN95" s="70" t="str">
        <f>IFERROR(IF(AH95="Probabilidad",(O95-(+O95*AM95)),IF(AH95="Impacto",O95,"")),"")</f>
        <v/>
      </c>
      <c r="AO95" s="70" t="str">
        <f>IFERROR(IF(AH95="Impacto",(U95-(+U95*AM95)),IF(AH95="Probabilidad",U95,"")),"")</f>
        <v/>
      </c>
      <c r="AP95" s="65"/>
      <c r="AQ95" s="65"/>
      <c r="AR95" s="65"/>
      <c r="AS95" s="382" t="str">
        <f>O95</f>
        <v/>
      </c>
      <c r="AT95" s="382" t="str">
        <f>IF(AN95="","",MIN(AN95:AN100))</f>
        <v/>
      </c>
      <c r="AU95" s="333" t="str">
        <f>IFERROR(IF(AT95="","",IF(AT95&lt;=0.2,"Muy Baja",IF(AT95&lt;=0.4,"Baja",IF(AT95&lt;=0.6,"Media",IF(AT95&lt;=0.8,"Alta","Muy Alta"))))),"")</f>
        <v/>
      </c>
      <c r="AV95" s="382" t="str">
        <f>U95</f>
        <v/>
      </c>
      <c r="AW95" s="382" t="str">
        <f>IF(AO95="","",MIN(AO95:AO100))</f>
        <v/>
      </c>
      <c r="AX95" s="333" t="str">
        <f>IFERROR(IF(AW95="","",IF(AW95&lt;=0.2,"Leve",IF(AW95&lt;=0.4,"Menor",IF(AW95&lt;=0.6,"Moderado",IF(AW95&lt;=0.8,"Mayor","Catastrófico"))))),"")</f>
        <v/>
      </c>
      <c r="AY95" s="333" t="str">
        <f>W95</f>
        <v/>
      </c>
      <c r="AZ95" s="333" t="str">
        <f>IFERROR(IF(OR(AND(AU95="Muy Baja",AX95="Leve"),AND(AU95="Muy Baja",AX95="Menor"),AND(AU95="Baja",AX95="Leve")),"Bajo",IF(OR(AND(AU95="Muy baja",AX95="Moderado"),AND(AU95="Baja",AX95="Menor"),AND(AU95="Baja",AX95="Moderado"),AND(AU95="Media",AX95="Leve"),AND(AU95="Media",AX95="Menor"),AND(AU95="Media",AX95="Moderado"),AND(AU95="Alta",AX95="Leve"),AND(AU95="Alta",AX95="Menor")),"Moderado",IF(OR(AND(AU95="Muy Baja",AX95="Mayor"),AND(AU95="Baja",AX95="Mayor"),AND(AU95="Media",AX95="Mayor"),AND(AU95="Alta",AX95="Moderado"),AND(AU95="Alta",AX95="Mayor"),AND(AU95="Muy Alta",AX95="Leve"),AND(AU95="Muy Alta",AX95="Menor"),AND(AU95="Muy Alta",AX95="Moderado"),AND(AU95="Muy Alta",AX95="Mayor")),"Alto",IF(OR(AND(AU95="Muy Baja",AX95="Catastrófico"),AND(AU95="Baja",AX95="Catastrófico"),AND(AU95="Media",AX95="Catastrófico"),AND(AU95="Alta",AX95="Catastrófico"),AND(AU95="Muy Alta",AX95="Catastrófico")),"Extremo","")))),"")</f>
        <v/>
      </c>
      <c r="BA95" s="333"/>
      <c r="BB95" s="332"/>
      <c r="BC95" s="332"/>
      <c r="BD95" s="381"/>
      <c r="BE95" s="381"/>
      <c r="BF95" s="40"/>
    </row>
    <row r="96" spans="1:58" ht="15" hidden="1" customHeight="1" x14ac:dyDescent="0.25">
      <c r="A96" s="292"/>
      <c r="B96" s="292"/>
      <c r="C96" s="292"/>
      <c r="D96" s="338"/>
      <c r="E96" s="292"/>
      <c r="F96" s="292"/>
      <c r="G96" s="292"/>
      <c r="H96" s="292"/>
      <c r="I96" s="292"/>
      <c r="J96" s="292"/>
      <c r="K96" s="292"/>
      <c r="L96" s="292"/>
      <c r="M96" s="292"/>
      <c r="N96" s="292"/>
      <c r="O96" s="292"/>
      <c r="P96" s="292"/>
      <c r="Q96" s="292"/>
      <c r="R96" s="292"/>
      <c r="S96" s="292"/>
      <c r="T96" s="292"/>
      <c r="U96" s="292"/>
      <c r="V96" s="292"/>
      <c r="W96" s="292"/>
      <c r="X96" s="71">
        <v>2</v>
      </c>
      <c r="Y96" s="71"/>
      <c r="Z96" s="71"/>
      <c r="AA96" s="71"/>
      <c r="AB96" s="71"/>
      <c r="AC96" s="71"/>
      <c r="AD96" s="71"/>
      <c r="AE96" s="77" t="str">
        <f t="shared" si="24"/>
        <v/>
      </c>
      <c r="AF96" s="67"/>
      <c r="AG96" s="78"/>
      <c r="AH96" s="67" t="str">
        <f t="shared" si="1"/>
        <v/>
      </c>
      <c r="AI96" s="67"/>
      <c r="AJ96" s="74" t="str">
        <f t="shared" si="2"/>
        <v/>
      </c>
      <c r="AK96" s="67"/>
      <c r="AL96" s="74" t="str">
        <f t="shared" si="3"/>
        <v/>
      </c>
      <c r="AM96" s="75" t="str">
        <f t="shared" si="0"/>
        <v/>
      </c>
      <c r="AN96" s="76" t="str">
        <f>IFERROR(IF(AND(AH95="Probabilidad",AH96="Probabilidad"),(AN95-(+AN95*AM96)),IF(AH96="Probabilidad",(O95-(+O95*AM96)),IF(AH96="Impacto",AN95,""))),"")</f>
        <v/>
      </c>
      <c r="AO96" s="76" t="str">
        <f>IFERROR(IF(AND(AH95="Impacto",AH96="Impacto"),(AO95-(+AO95*AM96)),IF(AH96="Impacto",(U95-(U95*AM96)),IF(AH96="Probabilidad",AO95,""))),"")</f>
        <v/>
      </c>
      <c r="AP96" s="67"/>
      <c r="AQ96" s="67"/>
      <c r="AR96" s="67"/>
      <c r="AS96" s="292"/>
      <c r="AT96" s="292"/>
      <c r="AU96" s="292"/>
      <c r="AV96" s="292"/>
      <c r="AW96" s="292"/>
      <c r="AX96" s="292"/>
      <c r="AY96" s="292"/>
      <c r="AZ96" s="292"/>
      <c r="BA96" s="292"/>
      <c r="BB96" s="292"/>
      <c r="BC96" s="292"/>
      <c r="BD96" s="292"/>
      <c r="BE96" s="292"/>
      <c r="BF96" s="40"/>
    </row>
    <row r="97" spans="1:58" ht="15" hidden="1" customHeight="1" x14ac:dyDescent="0.25">
      <c r="A97" s="292"/>
      <c r="B97" s="292"/>
      <c r="C97" s="292"/>
      <c r="D97" s="338"/>
      <c r="E97" s="292"/>
      <c r="F97" s="292"/>
      <c r="G97" s="292"/>
      <c r="H97" s="292"/>
      <c r="I97" s="292"/>
      <c r="J97" s="292"/>
      <c r="K97" s="292"/>
      <c r="L97" s="292"/>
      <c r="M97" s="292"/>
      <c r="N97" s="292"/>
      <c r="O97" s="292"/>
      <c r="P97" s="292"/>
      <c r="Q97" s="292"/>
      <c r="R97" s="292"/>
      <c r="S97" s="292"/>
      <c r="T97" s="292"/>
      <c r="U97" s="292"/>
      <c r="V97" s="292"/>
      <c r="W97" s="292"/>
      <c r="X97" s="71">
        <v>3</v>
      </c>
      <c r="Y97" s="71"/>
      <c r="Z97" s="71"/>
      <c r="AA97" s="71"/>
      <c r="AB97" s="71"/>
      <c r="AC97" s="71"/>
      <c r="AD97" s="71"/>
      <c r="AE97" s="77" t="str">
        <f t="shared" si="24"/>
        <v/>
      </c>
      <c r="AF97" s="67"/>
      <c r="AG97" s="78"/>
      <c r="AH97" s="67" t="str">
        <f t="shared" si="1"/>
        <v/>
      </c>
      <c r="AI97" s="67"/>
      <c r="AJ97" s="74" t="str">
        <f t="shared" si="2"/>
        <v/>
      </c>
      <c r="AK97" s="67"/>
      <c r="AL97" s="74" t="str">
        <f t="shared" si="3"/>
        <v/>
      </c>
      <c r="AM97" s="75" t="str">
        <f t="shared" si="0"/>
        <v/>
      </c>
      <c r="AN97" s="76" t="str">
        <f t="shared" ref="AN97:AN100" si="33">IFERROR(IF(AND(AH96="Probabilidad",AH97="Probabilidad"),(AN96-(+AN96*AM97)),IF(AND(AH96="Impacto",AH97="Probabilidad"),(AN95-(+AN95*AM97)),IF(AH97="Impacto",AN96,""))),"")</f>
        <v/>
      </c>
      <c r="AO97" s="76" t="str">
        <f t="shared" ref="AO97:AO100" si="34">IFERROR(IF(AND(AH96="Impacto",AH97="Impacto"),(AO96-(+AO96*AM97)),IF(AND(AH96="Probabilidad",AH97="Impacto"),(AO95-(+AO95*AM97)),IF(AH97="Probabilidad",AO96,""))),"")</f>
        <v/>
      </c>
      <c r="AP97" s="67"/>
      <c r="AQ97" s="67"/>
      <c r="AR97" s="67"/>
      <c r="AS97" s="292"/>
      <c r="AT97" s="292"/>
      <c r="AU97" s="292"/>
      <c r="AV97" s="292"/>
      <c r="AW97" s="292"/>
      <c r="AX97" s="292"/>
      <c r="AY97" s="292"/>
      <c r="AZ97" s="292"/>
      <c r="BA97" s="292"/>
      <c r="BB97" s="292"/>
      <c r="BC97" s="292"/>
      <c r="BD97" s="292"/>
      <c r="BE97" s="292"/>
      <c r="BF97" s="40"/>
    </row>
    <row r="98" spans="1:58" ht="15" hidden="1" customHeight="1" x14ac:dyDescent="0.25">
      <c r="A98" s="292"/>
      <c r="B98" s="292"/>
      <c r="C98" s="292"/>
      <c r="D98" s="338"/>
      <c r="E98" s="292"/>
      <c r="F98" s="292"/>
      <c r="G98" s="292"/>
      <c r="H98" s="292"/>
      <c r="I98" s="292"/>
      <c r="J98" s="292"/>
      <c r="K98" s="292"/>
      <c r="L98" s="292"/>
      <c r="M98" s="292"/>
      <c r="N98" s="292"/>
      <c r="O98" s="292"/>
      <c r="P98" s="292"/>
      <c r="Q98" s="292"/>
      <c r="R98" s="292"/>
      <c r="S98" s="292"/>
      <c r="T98" s="292"/>
      <c r="U98" s="292"/>
      <c r="V98" s="292"/>
      <c r="W98" s="292"/>
      <c r="X98" s="71">
        <v>4</v>
      </c>
      <c r="Y98" s="71"/>
      <c r="Z98" s="71"/>
      <c r="AA98" s="71"/>
      <c r="AB98" s="71"/>
      <c r="AC98" s="71"/>
      <c r="AD98" s="71"/>
      <c r="AE98" s="77" t="str">
        <f t="shared" si="24"/>
        <v/>
      </c>
      <c r="AF98" s="67"/>
      <c r="AG98" s="78"/>
      <c r="AH98" s="67" t="str">
        <f t="shared" si="1"/>
        <v/>
      </c>
      <c r="AI98" s="67"/>
      <c r="AJ98" s="74" t="str">
        <f t="shared" si="2"/>
        <v/>
      </c>
      <c r="AK98" s="67"/>
      <c r="AL98" s="74" t="str">
        <f t="shared" si="3"/>
        <v/>
      </c>
      <c r="AM98" s="75" t="str">
        <f t="shared" si="0"/>
        <v/>
      </c>
      <c r="AN98" s="76" t="str">
        <f t="shared" si="33"/>
        <v/>
      </c>
      <c r="AO98" s="76" t="str">
        <f t="shared" si="34"/>
        <v/>
      </c>
      <c r="AP98" s="67"/>
      <c r="AQ98" s="67"/>
      <c r="AR98" s="67"/>
      <c r="AS98" s="292"/>
      <c r="AT98" s="292"/>
      <c r="AU98" s="292"/>
      <c r="AV98" s="292"/>
      <c r="AW98" s="292"/>
      <c r="AX98" s="292"/>
      <c r="AY98" s="292"/>
      <c r="AZ98" s="292"/>
      <c r="BA98" s="292"/>
      <c r="BB98" s="292"/>
      <c r="BC98" s="292"/>
      <c r="BD98" s="292"/>
      <c r="BE98" s="292"/>
      <c r="BF98" s="40"/>
    </row>
    <row r="99" spans="1:58" ht="15" hidden="1" customHeight="1" x14ac:dyDescent="0.25">
      <c r="A99" s="292"/>
      <c r="B99" s="292"/>
      <c r="C99" s="292"/>
      <c r="D99" s="338"/>
      <c r="E99" s="292"/>
      <c r="F99" s="292"/>
      <c r="G99" s="292"/>
      <c r="H99" s="292"/>
      <c r="I99" s="292"/>
      <c r="J99" s="292"/>
      <c r="K99" s="292"/>
      <c r="L99" s="292"/>
      <c r="M99" s="292"/>
      <c r="N99" s="292"/>
      <c r="O99" s="292"/>
      <c r="P99" s="292"/>
      <c r="Q99" s="292"/>
      <c r="R99" s="292"/>
      <c r="S99" s="292"/>
      <c r="T99" s="292"/>
      <c r="U99" s="292"/>
      <c r="V99" s="292"/>
      <c r="W99" s="292"/>
      <c r="X99" s="71">
        <v>5</v>
      </c>
      <c r="Y99" s="71"/>
      <c r="Z99" s="71"/>
      <c r="AA99" s="71"/>
      <c r="AB99" s="71"/>
      <c r="AC99" s="71"/>
      <c r="AD99" s="71"/>
      <c r="AE99" s="77" t="str">
        <f t="shared" si="24"/>
        <v/>
      </c>
      <c r="AF99" s="67"/>
      <c r="AG99" s="78"/>
      <c r="AH99" s="67" t="str">
        <f t="shared" si="1"/>
        <v/>
      </c>
      <c r="AI99" s="67"/>
      <c r="AJ99" s="74" t="str">
        <f t="shared" si="2"/>
        <v/>
      </c>
      <c r="AK99" s="67"/>
      <c r="AL99" s="74" t="str">
        <f t="shared" si="3"/>
        <v/>
      </c>
      <c r="AM99" s="75" t="str">
        <f t="shared" si="0"/>
        <v/>
      </c>
      <c r="AN99" s="76" t="str">
        <f t="shared" si="33"/>
        <v/>
      </c>
      <c r="AO99" s="76" t="str">
        <f t="shared" si="34"/>
        <v/>
      </c>
      <c r="AP99" s="67"/>
      <c r="AQ99" s="67"/>
      <c r="AR99" s="67"/>
      <c r="AS99" s="292"/>
      <c r="AT99" s="292"/>
      <c r="AU99" s="292"/>
      <c r="AV99" s="292"/>
      <c r="AW99" s="292"/>
      <c r="AX99" s="292"/>
      <c r="AY99" s="292"/>
      <c r="AZ99" s="292"/>
      <c r="BA99" s="292"/>
      <c r="BB99" s="292"/>
      <c r="BC99" s="292"/>
      <c r="BD99" s="292"/>
      <c r="BE99" s="292"/>
      <c r="BF99" s="40"/>
    </row>
    <row r="100" spans="1:58" ht="15.75" hidden="1" customHeight="1" x14ac:dyDescent="0.25">
      <c r="A100" s="292"/>
      <c r="B100" s="292"/>
      <c r="C100" s="292"/>
      <c r="D100" s="339"/>
      <c r="E100" s="331"/>
      <c r="F100" s="331"/>
      <c r="G100" s="331"/>
      <c r="H100" s="331"/>
      <c r="I100" s="331"/>
      <c r="J100" s="331"/>
      <c r="K100" s="331"/>
      <c r="L100" s="331"/>
      <c r="M100" s="331"/>
      <c r="N100" s="331"/>
      <c r="O100" s="331"/>
      <c r="P100" s="331"/>
      <c r="Q100" s="331"/>
      <c r="R100" s="331"/>
      <c r="S100" s="331"/>
      <c r="T100" s="331"/>
      <c r="U100" s="331"/>
      <c r="V100" s="331"/>
      <c r="W100" s="331"/>
      <c r="X100" s="79">
        <v>6</v>
      </c>
      <c r="Y100" s="79"/>
      <c r="Z100" s="79"/>
      <c r="AA100" s="79"/>
      <c r="AB100" s="79"/>
      <c r="AC100" s="79"/>
      <c r="AD100" s="79"/>
      <c r="AE100" s="77" t="str">
        <f t="shared" si="24"/>
        <v/>
      </c>
      <c r="AF100" s="80"/>
      <c r="AG100" s="81"/>
      <c r="AH100" s="80" t="str">
        <f t="shared" si="1"/>
        <v/>
      </c>
      <c r="AI100" s="80"/>
      <c r="AJ100" s="83" t="str">
        <f t="shared" si="2"/>
        <v/>
      </c>
      <c r="AK100" s="80"/>
      <c r="AL100" s="83" t="str">
        <f t="shared" si="3"/>
        <v/>
      </c>
      <c r="AM100" s="84" t="str">
        <f t="shared" si="0"/>
        <v/>
      </c>
      <c r="AN100" s="94" t="str">
        <f t="shared" si="33"/>
        <v/>
      </c>
      <c r="AO100" s="94" t="str">
        <f t="shared" si="34"/>
        <v/>
      </c>
      <c r="AP100" s="80"/>
      <c r="AQ100" s="80"/>
      <c r="AR100" s="80"/>
      <c r="AS100" s="331"/>
      <c r="AT100" s="331"/>
      <c r="AU100" s="331"/>
      <c r="AV100" s="331"/>
      <c r="AW100" s="331"/>
      <c r="AX100" s="331"/>
      <c r="AY100" s="331"/>
      <c r="AZ100" s="331"/>
      <c r="BA100" s="331"/>
      <c r="BB100" s="331"/>
      <c r="BC100" s="331"/>
      <c r="BD100" s="331"/>
      <c r="BE100" s="331"/>
      <c r="BF100" s="40"/>
    </row>
    <row r="101" spans="1:58" ht="15" hidden="1" customHeight="1" x14ac:dyDescent="0.25">
      <c r="A101" s="292"/>
      <c r="B101" s="292"/>
      <c r="C101" s="292"/>
      <c r="D101" s="337"/>
      <c r="E101" s="334"/>
      <c r="F101" s="330"/>
      <c r="G101" s="332"/>
      <c r="H101" s="333"/>
      <c r="I101" s="334" t="str">
        <f>IF(D101="","",IF(D101="RG",'Identificación RG-RF-RLA-FT'!#REF!,IF(H101="","",(CONCATENATE(H101," ",#REF!," ",G101," ",#REF!," ",#REF!," ",#REF!," ",#REF!)))))</f>
        <v/>
      </c>
      <c r="J101" s="333"/>
      <c r="K101" s="333" t="e">
        <f>CONCATENATE(" *",'Identificación RG-RF-RLA-FT'!#REF!," *",'Identificación RG-RF-RLA-FT'!#REF!," *",'Identificación RG-RF-RLA-FT'!#REF!)</f>
        <v>#REF!</v>
      </c>
      <c r="L101" s="332"/>
      <c r="M101" s="335"/>
      <c r="N101" s="333"/>
      <c r="O101" s="336" t="str">
        <f>IF(N101="Muy Alta",100%,IF(N101="Alta",80%,IF(N101="Media",60%,IF(N101="Baja",40%,IF(N101="Muy Baja",20%,"")))))</f>
        <v/>
      </c>
      <c r="P101" s="333"/>
      <c r="Q101" s="336" t="str">
        <f>IF(P101="Catastrófico",100%,IF(P101="Mayor",80%,IF(P101="Moderado",60%,IF(P101="Menor",40%,IF(P101="Leve",20%,"")))))</f>
        <v/>
      </c>
      <c r="R101" s="333"/>
      <c r="S101" s="336" t="str">
        <f>IF(R101="Catastrófico",100%,IF(R101="Mayor",80%,IF(R101="Moderado",60%,IF(R101="Menor",40%,IF(R101="Leve",20%,"")))))</f>
        <v/>
      </c>
      <c r="T101" s="333" t="str">
        <f>IF(U101=100%,"Catastrófico",IF(U101=80%,"Mayor",IF(U101=60%,"Moderado",IF(U101=40%,"Menor",IF(U101=20%,"Leve","")))))</f>
        <v/>
      </c>
      <c r="U101" s="336" t="str">
        <f>IF(AND(Q101="",S101=""),"",MAX(Q101,S101))</f>
        <v/>
      </c>
      <c r="V101" s="336" t="str">
        <f>CONCATENATE(N101,T101)</f>
        <v/>
      </c>
      <c r="W101" s="333" t="str">
        <f>IF(V101="Muy AltaLeve","Alto",IF(V101="Muy AltaMenor","Alto",IF(V101="Muy AltaModerado","Alto",IF(V101="Muy AltaMayor","Alto",IF(V101="Muy AltaCatastrófico","Extremo",IF(V101="AltaLeve","Moderado",IF(V101="AltaMenor","Moderado",IF(V101="AltaModerado","Alto",IF(V101="AltaMayor","Alto",IF(V101="AltaCatastrófico","Extremo",IF(V101="MediaLeve","Moderado",IF(V101="MediaMenor","Moderado",IF(V101="MediaModerado","Moderado",IF(V101="MediaMayor","Alto",IF(V101="MediaCatastrófico","Extremo",IF(V101="BajaLeve","Bajo",IF(V101="BajaMenor","Moderado",IF(V101="BajaModerado","Moderado",IF(V101="BajaMayor","Alto",IF(V101="BajaCatastrófico","Extremo",IF(V101="Muy BajaLeve","Bajo",IF(V101="Muy BajaMenor","Bajo",IF(V101="Muy BajaModerado","Moderado",IF(V101="Muy BajaMayor","Alto",IF(V101="Muy BajaCatastrófico","Extremo","")))))))))))))))))))))))))</f>
        <v/>
      </c>
      <c r="X101" s="62">
        <v>1</v>
      </c>
      <c r="Y101" s="62"/>
      <c r="Z101" s="62"/>
      <c r="AA101" s="62"/>
      <c r="AB101" s="62"/>
      <c r="AC101" s="62"/>
      <c r="AD101" s="62"/>
      <c r="AE101" s="77" t="str">
        <f t="shared" si="24"/>
        <v/>
      </c>
      <c r="AF101" s="65"/>
      <c r="AG101" s="89"/>
      <c r="AH101" s="65" t="str">
        <f t="shared" si="1"/>
        <v/>
      </c>
      <c r="AI101" s="65"/>
      <c r="AJ101" s="68" t="str">
        <f t="shared" si="2"/>
        <v/>
      </c>
      <c r="AK101" s="65"/>
      <c r="AL101" s="68" t="str">
        <f t="shared" si="3"/>
        <v/>
      </c>
      <c r="AM101" s="69" t="str">
        <f t="shared" si="0"/>
        <v/>
      </c>
      <c r="AN101" s="70" t="str">
        <f>IFERROR(IF(AH101="Probabilidad",(O101-(+O101*AM101)),IF(AH101="Impacto",O101,"")),"")</f>
        <v/>
      </c>
      <c r="AO101" s="70" t="str">
        <f>IFERROR(IF(AH101="Impacto",(U101-(+U101*AM101)),IF(AH101="Probabilidad",U101,"")),"")</f>
        <v/>
      </c>
      <c r="AP101" s="65"/>
      <c r="AQ101" s="65"/>
      <c r="AR101" s="65"/>
      <c r="AS101" s="382" t="str">
        <f>O101</f>
        <v/>
      </c>
      <c r="AT101" s="382" t="str">
        <f>IF(AN101="","",MIN(AN101:AN106))</f>
        <v/>
      </c>
      <c r="AU101" s="333" t="str">
        <f>IFERROR(IF(AT101="","",IF(AT101&lt;=0.2,"Muy Baja",IF(AT101&lt;=0.4,"Baja",IF(AT101&lt;=0.6,"Media",IF(AT101&lt;=0.8,"Alta","Muy Alta"))))),"")</f>
        <v/>
      </c>
      <c r="AV101" s="382" t="str">
        <f>U101</f>
        <v/>
      </c>
      <c r="AW101" s="382" t="str">
        <f>IF(AO101="","",MIN(AO101:AO106))</f>
        <v/>
      </c>
      <c r="AX101" s="333" t="str">
        <f>IFERROR(IF(AW101="","",IF(AW101&lt;=0.2,"Leve",IF(AW101&lt;=0.4,"Menor",IF(AW101&lt;=0.6,"Moderado",IF(AW101&lt;=0.8,"Mayor","Catastrófico"))))),"")</f>
        <v/>
      </c>
      <c r="AY101" s="333" t="str">
        <f>W101</f>
        <v/>
      </c>
      <c r="AZ101" s="333" t="str">
        <f>IFERROR(IF(OR(AND(AU101="Muy Baja",AX101="Leve"),AND(AU101="Muy Baja",AX101="Menor"),AND(AU101="Baja",AX101="Leve")),"Bajo",IF(OR(AND(AU101="Muy baja",AX101="Moderado"),AND(AU101="Baja",AX101="Menor"),AND(AU101="Baja",AX101="Moderado"),AND(AU101="Media",AX101="Leve"),AND(AU101="Media",AX101="Menor"),AND(AU101="Media",AX101="Moderado"),AND(AU101="Alta",AX101="Leve"),AND(AU101="Alta",AX101="Menor")),"Moderado",IF(OR(AND(AU101="Muy Baja",AX101="Mayor"),AND(AU101="Baja",AX101="Mayor"),AND(AU101="Media",AX101="Mayor"),AND(AU101="Alta",AX101="Moderado"),AND(AU101="Alta",AX101="Mayor"),AND(AU101="Muy Alta",AX101="Leve"),AND(AU101="Muy Alta",AX101="Menor"),AND(AU101="Muy Alta",AX101="Moderado"),AND(AU101="Muy Alta",AX101="Mayor")),"Alto",IF(OR(AND(AU101="Muy Baja",AX101="Catastrófico"),AND(AU101="Baja",AX101="Catastrófico"),AND(AU101="Media",AX101="Catastrófico"),AND(AU101="Alta",AX101="Catastrófico"),AND(AU101="Muy Alta",AX101="Catastrófico")),"Extremo","")))),"")</f>
        <v/>
      </c>
      <c r="BA101" s="333"/>
      <c r="BB101" s="332"/>
      <c r="BC101" s="332"/>
      <c r="BD101" s="381"/>
      <c r="BE101" s="381"/>
      <c r="BF101" s="40"/>
    </row>
    <row r="102" spans="1:58" ht="15" hidden="1" customHeight="1" x14ac:dyDescent="0.25">
      <c r="A102" s="292"/>
      <c r="B102" s="292"/>
      <c r="C102" s="292"/>
      <c r="D102" s="338"/>
      <c r="E102" s="292"/>
      <c r="F102" s="292"/>
      <c r="G102" s="292"/>
      <c r="H102" s="292"/>
      <c r="I102" s="292"/>
      <c r="J102" s="292"/>
      <c r="K102" s="292"/>
      <c r="L102" s="292"/>
      <c r="M102" s="292"/>
      <c r="N102" s="292"/>
      <c r="O102" s="292"/>
      <c r="P102" s="292"/>
      <c r="Q102" s="292"/>
      <c r="R102" s="292"/>
      <c r="S102" s="292"/>
      <c r="T102" s="292"/>
      <c r="U102" s="292"/>
      <c r="V102" s="292"/>
      <c r="W102" s="292"/>
      <c r="X102" s="71">
        <v>2</v>
      </c>
      <c r="Y102" s="71"/>
      <c r="Z102" s="71"/>
      <c r="AA102" s="71"/>
      <c r="AB102" s="71"/>
      <c r="AC102" s="71"/>
      <c r="AD102" s="71"/>
      <c r="AE102" s="77" t="str">
        <f t="shared" si="24"/>
        <v/>
      </c>
      <c r="AF102" s="67"/>
      <c r="AG102" s="78"/>
      <c r="AH102" s="67" t="str">
        <f t="shared" si="1"/>
        <v/>
      </c>
      <c r="AI102" s="67"/>
      <c r="AJ102" s="74" t="str">
        <f t="shared" si="2"/>
        <v/>
      </c>
      <c r="AK102" s="67"/>
      <c r="AL102" s="74" t="str">
        <f t="shared" si="3"/>
        <v/>
      </c>
      <c r="AM102" s="75" t="str">
        <f t="shared" si="0"/>
        <v/>
      </c>
      <c r="AN102" s="76" t="str">
        <f>IFERROR(IF(AND(AH101="Probabilidad",AH102="Probabilidad"),(AN101-(+AN101*AM102)),IF(AH102="Probabilidad",(O101-(+O101*AM102)),IF(AH102="Impacto",AN101,""))),"")</f>
        <v/>
      </c>
      <c r="AO102" s="76" t="str">
        <f>IFERROR(IF(AND(AH101="Impacto",AH102="Impacto"),(AO101-(+AO101*AM102)),IF(AH102="Impacto",(U101-(U101*AM102)),IF(AH102="Probabilidad",AO101,""))),"")</f>
        <v/>
      </c>
      <c r="AP102" s="67"/>
      <c r="AQ102" s="67"/>
      <c r="AR102" s="67"/>
      <c r="AS102" s="292"/>
      <c r="AT102" s="292"/>
      <c r="AU102" s="292"/>
      <c r="AV102" s="292"/>
      <c r="AW102" s="292"/>
      <c r="AX102" s="292"/>
      <c r="AY102" s="292"/>
      <c r="AZ102" s="292"/>
      <c r="BA102" s="292"/>
      <c r="BB102" s="292"/>
      <c r="BC102" s="292"/>
      <c r="BD102" s="292"/>
      <c r="BE102" s="292"/>
      <c r="BF102" s="40"/>
    </row>
    <row r="103" spans="1:58" ht="15" hidden="1" customHeight="1" x14ac:dyDescent="0.25">
      <c r="A103" s="292"/>
      <c r="B103" s="292"/>
      <c r="C103" s="292"/>
      <c r="D103" s="338"/>
      <c r="E103" s="292"/>
      <c r="F103" s="292"/>
      <c r="G103" s="292"/>
      <c r="H103" s="292"/>
      <c r="I103" s="292"/>
      <c r="J103" s="292"/>
      <c r="K103" s="292"/>
      <c r="L103" s="292"/>
      <c r="M103" s="292"/>
      <c r="N103" s="292"/>
      <c r="O103" s="292"/>
      <c r="P103" s="292"/>
      <c r="Q103" s="292"/>
      <c r="R103" s="292"/>
      <c r="S103" s="292"/>
      <c r="T103" s="292"/>
      <c r="U103" s="292"/>
      <c r="V103" s="292"/>
      <c r="W103" s="292"/>
      <c r="X103" s="71">
        <v>3</v>
      </c>
      <c r="Y103" s="71"/>
      <c r="Z103" s="71"/>
      <c r="AA103" s="71"/>
      <c r="AB103" s="71"/>
      <c r="AC103" s="71"/>
      <c r="AD103" s="71"/>
      <c r="AE103" s="77" t="str">
        <f t="shared" si="24"/>
        <v/>
      </c>
      <c r="AF103" s="67"/>
      <c r="AG103" s="78"/>
      <c r="AH103" s="67" t="str">
        <f t="shared" si="1"/>
        <v/>
      </c>
      <c r="AI103" s="67"/>
      <c r="AJ103" s="74" t="str">
        <f t="shared" si="2"/>
        <v/>
      </c>
      <c r="AK103" s="67"/>
      <c r="AL103" s="74" t="str">
        <f t="shared" si="3"/>
        <v/>
      </c>
      <c r="AM103" s="75" t="str">
        <f t="shared" si="0"/>
        <v/>
      </c>
      <c r="AN103" s="76" t="str">
        <f t="shared" ref="AN103:AN106" si="35">IFERROR(IF(AND(AH102="Probabilidad",AH103="Probabilidad"),(AN102-(+AN102*AM103)),IF(AND(AH102="Impacto",AH103="Probabilidad"),(AN101-(+AN101*AM103)),IF(AH103="Impacto",AN102,""))),"")</f>
        <v/>
      </c>
      <c r="AO103" s="76" t="str">
        <f t="shared" ref="AO103:AO106" si="36">IFERROR(IF(AND(AH102="Impacto",AH103="Impacto"),(AO102-(+AO102*AM103)),IF(AND(AH102="Probabilidad",AH103="Impacto"),(AO101-(+AO101*AM103)),IF(AH103="Probabilidad",AO102,""))),"")</f>
        <v/>
      </c>
      <c r="AP103" s="67"/>
      <c r="AQ103" s="67"/>
      <c r="AR103" s="67"/>
      <c r="AS103" s="292"/>
      <c r="AT103" s="292"/>
      <c r="AU103" s="292"/>
      <c r="AV103" s="292"/>
      <c r="AW103" s="292"/>
      <c r="AX103" s="292"/>
      <c r="AY103" s="292"/>
      <c r="AZ103" s="292"/>
      <c r="BA103" s="292"/>
      <c r="BB103" s="292"/>
      <c r="BC103" s="292"/>
      <c r="BD103" s="292"/>
      <c r="BE103" s="292"/>
      <c r="BF103" s="40"/>
    </row>
    <row r="104" spans="1:58" ht="15" hidden="1" customHeight="1" x14ac:dyDescent="0.25">
      <c r="A104" s="292"/>
      <c r="B104" s="292"/>
      <c r="C104" s="292"/>
      <c r="D104" s="338"/>
      <c r="E104" s="292"/>
      <c r="F104" s="292"/>
      <c r="G104" s="292"/>
      <c r="H104" s="292"/>
      <c r="I104" s="292"/>
      <c r="J104" s="292"/>
      <c r="K104" s="292"/>
      <c r="L104" s="292"/>
      <c r="M104" s="292"/>
      <c r="N104" s="292"/>
      <c r="O104" s="292"/>
      <c r="P104" s="292"/>
      <c r="Q104" s="292"/>
      <c r="R104" s="292"/>
      <c r="S104" s="292"/>
      <c r="T104" s="292"/>
      <c r="U104" s="292"/>
      <c r="V104" s="292"/>
      <c r="W104" s="292"/>
      <c r="X104" s="71">
        <v>4</v>
      </c>
      <c r="Y104" s="71"/>
      <c r="Z104" s="71"/>
      <c r="AA104" s="71"/>
      <c r="AB104" s="71"/>
      <c r="AC104" s="71"/>
      <c r="AD104" s="71"/>
      <c r="AE104" s="77" t="str">
        <f t="shared" si="24"/>
        <v/>
      </c>
      <c r="AF104" s="67"/>
      <c r="AG104" s="78"/>
      <c r="AH104" s="67" t="str">
        <f t="shared" si="1"/>
        <v/>
      </c>
      <c r="AI104" s="67"/>
      <c r="AJ104" s="74" t="str">
        <f t="shared" si="2"/>
        <v/>
      </c>
      <c r="AK104" s="67"/>
      <c r="AL104" s="74" t="str">
        <f t="shared" si="3"/>
        <v/>
      </c>
      <c r="AM104" s="75" t="str">
        <f t="shared" si="0"/>
        <v/>
      </c>
      <c r="AN104" s="76" t="str">
        <f t="shared" si="35"/>
        <v/>
      </c>
      <c r="AO104" s="76" t="str">
        <f t="shared" si="36"/>
        <v/>
      </c>
      <c r="AP104" s="67"/>
      <c r="AQ104" s="67"/>
      <c r="AR104" s="67"/>
      <c r="AS104" s="292"/>
      <c r="AT104" s="292"/>
      <c r="AU104" s="292"/>
      <c r="AV104" s="292"/>
      <c r="AW104" s="292"/>
      <c r="AX104" s="292"/>
      <c r="AY104" s="292"/>
      <c r="AZ104" s="292"/>
      <c r="BA104" s="292"/>
      <c r="BB104" s="292"/>
      <c r="BC104" s="292"/>
      <c r="BD104" s="292"/>
      <c r="BE104" s="292"/>
      <c r="BF104" s="40"/>
    </row>
    <row r="105" spans="1:58" ht="15" hidden="1" customHeight="1" x14ac:dyDescent="0.25">
      <c r="A105" s="292"/>
      <c r="B105" s="292"/>
      <c r="C105" s="292"/>
      <c r="D105" s="338"/>
      <c r="E105" s="292"/>
      <c r="F105" s="292"/>
      <c r="G105" s="292"/>
      <c r="H105" s="292"/>
      <c r="I105" s="292"/>
      <c r="J105" s="292"/>
      <c r="K105" s="292"/>
      <c r="L105" s="292"/>
      <c r="M105" s="292"/>
      <c r="N105" s="292"/>
      <c r="O105" s="292"/>
      <c r="P105" s="292"/>
      <c r="Q105" s="292"/>
      <c r="R105" s="292"/>
      <c r="S105" s="292"/>
      <c r="T105" s="292"/>
      <c r="U105" s="292"/>
      <c r="V105" s="292"/>
      <c r="W105" s="292"/>
      <c r="X105" s="71">
        <v>5</v>
      </c>
      <c r="Y105" s="71"/>
      <c r="Z105" s="71"/>
      <c r="AA105" s="71"/>
      <c r="AB105" s="71"/>
      <c r="AC105" s="71"/>
      <c r="AD105" s="71"/>
      <c r="AE105" s="77" t="str">
        <f t="shared" si="24"/>
        <v/>
      </c>
      <c r="AF105" s="67"/>
      <c r="AG105" s="78"/>
      <c r="AH105" s="67" t="str">
        <f t="shared" si="1"/>
        <v/>
      </c>
      <c r="AI105" s="67"/>
      <c r="AJ105" s="74" t="str">
        <f t="shared" si="2"/>
        <v/>
      </c>
      <c r="AK105" s="67"/>
      <c r="AL105" s="74" t="str">
        <f t="shared" si="3"/>
        <v/>
      </c>
      <c r="AM105" s="75" t="str">
        <f t="shared" si="0"/>
        <v/>
      </c>
      <c r="AN105" s="76" t="str">
        <f t="shared" si="35"/>
        <v/>
      </c>
      <c r="AO105" s="76" t="str">
        <f t="shared" si="36"/>
        <v/>
      </c>
      <c r="AP105" s="67"/>
      <c r="AQ105" s="67"/>
      <c r="AR105" s="67"/>
      <c r="AS105" s="292"/>
      <c r="AT105" s="292"/>
      <c r="AU105" s="292"/>
      <c r="AV105" s="292"/>
      <c r="AW105" s="292"/>
      <c r="AX105" s="292"/>
      <c r="AY105" s="292"/>
      <c r="AZ105" s="292"/>
      <c r="BA105" s="292"/>
      <c r="BB105" s="292"/>
      <c r="BC105" s="292"/>
      <c r="BD105" s="292"/>
      <c r="BE105" s="292"/>
      <c r="BF105" s="40"/>
    </row>
    <row r="106" spans="1:58" ht="15.75" hidden="1" customHeight="1" x14ac:dyDescent="0.25">
      <c r="A106" s="292"/>
      <c r="B106" s="292"/>
      <c r="C106" s="292"/>
      <c r="D106" s="339"/>
      <c r="E106" s="331"/>
      <c r="F106" s="331"/>
      <c r="G106" s="331"/>
      <c r="H106" s="331"/>
      <c r="I106" s="331"/>
      <c r="J106" s="331"/>
      <c r="K106" s="331"/>
      <c r="L106" s="331"/>
      <c r="M106" s="331"/>
      <c r="N106" s="331"/>
      <c r="O106" s="331"/>
      <c r="P106" s="331"/>
      <c r="Q106" s="331"/>
      <c r="R106" s="331"/>
      <c r="S106" s="331"/>
      <c r="T106" s="331"/>
      <c r="U106" s="331"/>
      <c r="V106" s="331"/>
      <c r="W106" s="331"/>
      <c r="X106" s="79">
        <v>6</v>
      </c>
      <c r="Y106" s="79"/>
      <c r="Z106" s="79"/>
      <c r="AA106" s="79"/>
      <c r="AB106" s="79"/>
      <c r="AC106" s="79"/>
      <c r="AD106" s="79"/>
      <c r="AE106" s="77" t="str">
        <f t="shared" si="24"/>
        <v/>
      </c>
      <c r="AF106" s="80"/>
      <c r="AG106" s="81"/>
      <c r="AH106" s="80" t="str">
        <f t="shared" si="1"/>
        <v/>
      </c>
      <c r="AI106" s="80"/>
      <c r="AJ106" s="83" t="str">
        <f t="shared" si="2"/>
        <v/>
      </c>
      <c r="AK106" s="80"/>
      <c r="AL106" s="83" t="str">
        <f t="shared" si="3"/>
        <v/>
      </c>
      <c r="AM106" s="84" t="str">
        <f t="shared" si="0"/>
        <v/>
      </c>
      <c r="AN106" s="94" t="str">
        <f t="shared" si="35"/>
        <v/>
      </c>
      <c r="AO106" s="94" t="str">
        <f t="shared" si="36"/>
        <v/>
      </c>
      <c r="AP106" s="80"/>
      <c r="AQ106" s="80"/>
      <c r="AR106" s="80"/>
      <c r="AS106" s="331"/>
      <c r="AT106" s="331"/>
      <c r="AU106" s="331"/>
      <c r="AV106" s="331"/>
      <c r="AW106" s="331"/>
      <c r="AX106" s="331"/>
      <c r="AY106" s="331"/>
      <c r="AZ106" s="331"/>
      <c r="BA106" s="331"/>
      <c r="BB106" s="331"/>
      <c r="BC106" s="331"/>
      <c r="BD106" s="331"/>
      <c r="BE106" s="331"/>
      <c r="BF106" s="40"/>
    </row>
    <row r="107" spans="1:58" ht="15" hidden="1" customHeight="1" x14ac:dyDescent="0.25">
      <c r="A107" s="292"/>
      <c r="B107" s="292"/>
      <c r="C107" s="292"/>
      <c r="D107" s="337"/>
      <c r="E107" s="334"/>
      <c r="F107" s="330"/>
      <c r="G107" s="332"/>
      <c r="H107" s="333"/>
      <c r="I107" s="334" t="str">
        <f>IF(D107="","",IF(D107="RG",'Identificación RG-RF-RLA-FT'!#REF!,IF(H107="","",(CONCATENATE(H107," ",#REF!," ",G107," ",#REF!," ",#REF!," ",#REF!," ",#REF!)))))</f>
        <v/>
      </c>
      <c r="J107" s="333"/>
      <c r="K107" s="333" t="e">
        <f>CONCATENATE(" *",'Identificación RG-RF-RLA-FT'!#REF!," *",'Identificación RG-RF-RLA-FT'!#REF!," *",'Identificación RG-RF-RLA-FT'!#REF!)</f>
        <v>#REF!</v>
      </c>
      <c r="L107" s="332"/>
      <c r="M107" s="335"/>
      <c r="N107" s="333"/>
      <c r="O107" s="336" t="str">
        <f>IF(N107="Muy Alta",100%,IF(N107="Alta",80%,IF(N107="Media",60%,IF(N107="Baja",40%,IF(N107="Muy Baja",20%,"")))))</f>
        <v/>
      </c>
      <c r="P107" s="333"/>
      <c r="Q107" s="336" t="str">
        <f>IF(P107="Catastrófico",100%,IF(P107="Mayor",80%,IF(P107="Moderado",60%,IF(P107="Menor",40%,IF(P107="Leve",20%,"")))))</f>
        <v/>
      </c>
      <c r="R107" s="333"/>
      <c r="S107" s="336" t="str">
        <f>IF(R107="Catastrófico",100%,IF(R107="Mayor",80%,IF(R107="Moderado",60%,IF(R107="Menor",40%,IF(R107="Leve",20%,"")))))</f>
        <v/>
      </c>
      <c r="T107" s="333" t="str">
        <f>IF(U107=100%,"Catastrófico",IF(U107=80%,"Mayor",IF(U107=60%,"Moderado",IF(U107=40%,"Menor",IF(U107=20%,"Leve","")))))</f>
        <v/>
      </c>
      <c r="U107" s="336" t="str">
        <f>IF(AND(Q107="",S107=""),"",MAX(Q107,S107))</f>
        <v/>
      </c>
      <c r="V107" s="336" t="str">
        <f>CONCATENATE(N107,T107)</f>
        <v/>
      </c>
      <c r="W107" s="333" t="str">
        <f>IF(V107="Muy AltaLeve","Alto",IF(V107="Muy AltaMenor","Alto",IF(V107="Muy AltaModerado","Alto",IF(V107="Muy AltaMayor","Alto",IF(V107="Muy AltaCatastrófico","Extremo",IF(V107="AltaLeve","Moderado",IF(V107="AltaMenor","Moderado",IF(V107="AltaModerado","Alto",IF(V107="AltaMayor","Alto",IF(V107="AltaCatastrófico","Extremo",IF(V107="MediaLeve","Moderado",IF(V107="MediaMenor","Moderado",IF(V107="MediaModerado","Moderado",IF(V107="MediaMayor","Alto",IF(V107="MediaCatastrófico","Extremo",IF(V107="BajaLeve","Bajo",IF(V107="BajaMenor","Moderado",IF(V107="BajaModerado","Moderado",IF(V107="BajaMayor","Alto",IF(V107="BajaCatastrófico","Extremo",IF(V107="Muy BajaLeve","Bajo",IF(V107="Muy BajaMenor","Bajo",IF(V107="Muy BajaModerado","Moderado",IF(V107="Muy BajaMayor","Alto",IF(V107="Muy BajaCatastrófico","Extremo","")))))))))))))))))))))))))</f>
        <v/>
      </c>
      <c r="X107" s="62">
        <v>1</v>
      </c>
      <c r="Y107" s="62"/>
      <c r="Z107" s="62"/>
      <c r="AA107" s="62"/>
      <c r="AB107" s="62"/>
      <c r="AC107" s="62"/>
      <c r="AD107" s="62"/>
      <c r="AE107" s="77" t="str">
        <f t="shared" si="24"/>
        <v/>
      </c>
      <c r="AF107" s="65"/>
      <c r="AG107" s="89"/>
      <c r="AH107" s="65" t="str">
        <f t="shared" si="1"/>
        <v/>
      </c>
      <c r="AI107" s="65"/>
      <c r="AJ107" s="68" t="str">
        <f t="shared" si="2"/>
        <v/>
      </c>
      <c r="AK107" s="65"/>
      <c r="AL107" s="68" t="str">
        <f t="shared" si="3"/>
        <v/>
      </c>
      <c r="AM107" s="69" t="str">
        <f t="shared" si="0"/>
        <v/>
      </c>
      <c r="AN107" s="70" t="str">
        <f>IFERROR(IF(AH107="Probabilidad",(O107-(+O107*AM107)),IF(AH107="Impacto",O107,"")),"")</f>
        <v/>
      </c>
      <c r="AO107" s="70" t="str">
        <f>IFERROR(IF(AH107="Impacto",(U107-(+U107*AM107)),IF(AH107="Probabilidad",U107,"")),"")</f>
        <v/>
      </c>
      <c r="AP107" s="65"/>
      <c r="AQ107" s="65"/>
      <c r="AR107" s="65"/>
      <c r="AS107" s="382" t="str">
        <f>O107</f>
        <v/>
      </c>
      <c r="AT107" s="382" t="str">
        <f>IF(AN107="","",MIN(AN107:AN112))</f>
        <v/>
      </c>
      <c r="AU107" s="333" t="str">
        <f>IFERROR(IF(AT107="","",IF(AT107&lt;=0.2,"Muy Baja",IF(AT107&lt;=0.4,"Baja",IF(AT107&lt;=0.6,"Media",IF(AT107&lt;=0.8,"Alta","Muy Alta"))))),"")</f>
        <v/>
      </c>
      <c r="AV107" s="382" t="str">
        <f>U107</f>
        <v/>
      </c>
      <c r="AW107" s="382" t="str">
        <f>IF(AO107="","",MIN(AO107:AO112))</f>
        <v/>
      </c>
      <c r="AX107" s="333" t="str">
        <f>IFERROR(IF(AW107="","",IF(AW107&lt;=0.2,"Leve",IF(AW107&lt;=0.4,"Menor",IF(AW107&lt;=0.6,"Moderado",IF(AW107&lt;=0.8,"Mayor","Catastrófico"))))),"")</f>
        <v/>
      </c>
      <c r="AY107" s="333" t="str">
        <f>W107</f>
        <v/>
      </c>
      <c r="AZ107" s="333" t="str">
        <f>IFERROR(IF(OR(AND(AU107="Muy Baja",AX107="Leve"),AND(AU107="Muy Baja",AX107="Menor"),AND(AU107="Baja",AX107="Leve")),"Bajo",IF(OR(AND(AU107="Muy baja",AX107="Moderado"),AND(AU107="Baja",AX107="Menor"),AND(AU107="Baja",AX107="Moderado"),AND(AU107="Media",AX107="Leve"),AND(AU107="Media",AX107="Menor"),AND(AU107="Media",AX107="Moderado"),AND(AU107="Alta",AX107="Leve"),AND(AU107="Alta",AX107="Menor")),"Moderado",IF(OR(AND(AU107="Muy Baja",AX107="Mayor"),AND(AU107="Baja",AX107="Mayor"),AND(AU107="Media",AX107="Mayor"),AND(AU107="Alta",AX107="Moderado"),AND(AU107="Alta",AX107="Mayor"),AND(AU107="Muy Alta",AX107="Leve"),AND(AU107="Muy Alta",AX107="Menor"),AND(AU107="Muy Alta",AX107="Moderado"),AND(AU107="Muy Alta",AX107="Mayor")),"Alto",IF(OR(AND(AU107="Muy Baja",AX107="Catastrófico"),AND(AU107="Baja",AX107="Catastrófico"),AND(AU107="Media",AX107="Catastrófico"),AND(AU107="Alta",AX107="Catastrófico"),AND(AU107="Muy Alta",AX107="Catastrófico")),"Extremo","")))),"")</f>
        <v/>
      </c>
      <c r="BA107" s="333"/>
      <c r="BB107" s="332"/>
      <c r="BC107" s="332"/>
      <c r="BD107" s="381"/>
      <c r="BE107" s="381"/>
      <c r="BF107" s="40"/>
    </row>
    <row r="108" spans="1:58" ht="15" hidden="1" customHeight="1" x14ac:dyDescent="0.25">
      <c r="A108" s="292"/>
      <c r="B108" s="292"/>
      <c r="C108" s="292"/>
      <c r="D108" s="338"/>
      <c r="E108" s="292"/>
      <c r="F108" s="292"/>
      <c r="G108" s="292"/>
      <c r="H108" s="292"/>
      <c r="I108" s="292"/>
      <c r="J108" s="292"/>
      <c r="K108" s="292"/>
      <c r="L108" s="292"/>
      <c r="M108" s="292"/>
      <c r="N108" s="292"/>
      <c r="O108" s="292"/>
      <c r="P108" s="292"/>
      <c r="Q108" s="292"/>
      <c r="R108" s="292"/>
      <c r="S108" s="292"/>
      <c r="T108" s="292"/>
      <c r="U108" s="292"/>
      <c r="V108" s="292"/>
      <c r="W108" s="292"/>
      <c r="X108" s="71">
        <v>2</v>
      </c>
      <c r="Y108" s="71"/>
      <c r="Z108" s="71"/>
      <c r="AA108" s="71"/>
      <c r="AB108" s="71"/>
      <c r="AC108" s="71"/>
      <c r="AD108" s="71"/>
      <c r="AE108" s="77" t="str">
        <f t="shared" si="24"/>
        <v/>
      </c>
      <c r="AF108" s="67"/>
      <c r="AG108" s="78"/>
      <c r="AH108" s="67" t="str">
        <f t="shared" si="1"/>
        <v/>
      </c>
      <c r="AI108" s="67"/>
      <c r="AJ108" s="74" t="str">
        <f t="shared" si="2"/>
        <v/>
      </c>
      <c r="AK108" s="67"/>
      <c r="AL108" s="74" t="str">
        <f t="shared" si="3"/>
        <v/>
      </c>
      <c r="AM108" s="75" t="str">
        <f t="shared" si="0"/>
        <v/>
      </c>
      <c r="AN108" s="76" t="str">
        <f>IFERROR(IF(AND(AH107="Probabilidad",AH108="Probabilidad"),(AN107-(+AN107*AM108)),IF(AH108="Probabilidad",(O107-(+O107*AM108)),IF(AH108="Impacto",AN107,""))),"")</f>
        <v/>
      </c>
      <c r="AO108" s="76" t="str">
        <f>IFERROR(IF(AND(AH107="Impacto",AH108="Impacto"),(AO107-(+AO107*AM108)),IF(AH108="Impacto",(U107-(U107*AM108)),IF(AH108="Probabilidad",AO107,""))),"")</f>
        <v/>
      </c>
      <c r="AP108" s="67"/>
      <c r="AQ108" s="67"/>
      <c r="AR108" s="67"/>
      <c r="AS108" s="292"/>
      <c r="AT108" s="292"/>
      <c r="AU108" s="292"/>
      <c r="AV108" s="292"/>
      <c r="AW108" s="292"/>
      <c r="AX108" s="292"/>
      <c r="AY108" s="292"/>
      <c r="AZ108" s="292"/>
      <c r="BA108" s="292"/>
      <c r="BB108" s="292"/>
      <c r="BC108" s="292"/>
      <c r="BD108" s="292"/>
      <c r="BE108" s="292"/>
      <c r="BF108" s="40"/>
    </row>
    <row r="109" spans="1:58" ht="15" hidden="1" customHeight="1" x14ac:dyDescent="0.25">
      <c r="A109" s="292"/>
      <c r="B109" s="292"/>
      <c r="C109" s="292"/>
      <c r="D109" s="338"/>
      <c r="E109" s="292"/>
      <c r="F109" s="292"/>
      <c r="G109" s="292"/>
      <c r="H109" s="292"/>
      <c r="I109" s="292"/>
      <c r="J109" s="292"/>
      <c r="K109" s="292"/>
      <c r="L109" s="292"/>
      <c r="M109" s="292"/>
      <c r="N109" s="292"/>
      <c r="O109" s="292"/>
      <c r="P109" s="292"/>
      <c r="Q109" s="292"/>
      <c r="R109" s="292"/>
      <c r="S109" s="292"/>
      <c r="T109" s="292"/>
      <c r="U109" s="292"/>
      <c r="V109" s="292"/>
      <c r="W109" s="292"/>
      <c r="X109" s="71">
        <v>3</v>
      </c>
      <c r="Y109" s="71"/>
      <c r="Z109" s="71"/>
      <c r="AA109" s="71"/>
      <c r="AB109" s="71"/>
      <c r="AC109" s="71"/>
      <c r="AD109" s="71"/>
      <c r="AE109" s="77" t="str">
        <f t="shared" si="24"/>
        <v/>
      </c>
      <c r="AF109" s="67"/>
      <c r="AG109" s="78"/>
      <c r="AH109" s="67" t="str">
        <f t="shared" si="1"/>
        <v/>
      </c>
      <c r="AI109" s="67"/>
      <c r="AJ109" s="74" t="str">
        <f t="shared" si="2"/>
        <v/>
      </c>
      <c r="AK109" s="67"/>
      <c r="AL109" s="74" t="str">
        <f t="shared" si="3"/>
        <v/>
      </c>
      <c r="AM109" s="75" t="str">
        <f t="shared" si="0"/>
        <v/>
      </c>
      <c r="AN109" s="76" t="str">
        <f t="shared" ref="AN109:AN112" si="37">IFERROR(IF(AND(AH108="Probabilidad",AH109="Probabilidad"),(AN108-(+AN108*AM109)),IF(AND(AH108="Impacto",AH109="Probabilidad"),(AN107-(+AN107*AM109)),IF(AH109="Impacto",AN108,""))),"")</f>
        <v/>
      </c>
      <c r="AO109" s="76" t="str">
        <f t="shared" ref="AO109:AO112" si="38">IFERROR(IF(AND(AH108="Impacto",AH109="Impacto"),(AO108-(+AO108*AM109)),IF(AND(AH108="Probabilidad",AH109="Impacto"),(AO107-(+AO107*AM109)),IF(AH109="Probabilidad",AO108,""))),"")</f>
        <v/>
      </c>
      <c r="AP109" s="67"/>
      <c r="AQ109" s="67"/>
      <c r="AR109" s="67"/>
      <c r="AS109" s="292"/>
      <c r="AT109" s="292"/>
      <c r="AU109" s="292"/>
      <c r="AV109" s="292"/>
      <c r="AW109" s="292"/>
      <c r="AX109" s="292"/>
      <c r="AY109" s="292"/>
      <c r="AZ109" s="292"/>
      <c r="BA109" s="292"/>
      <c r="BB109" s="292"/>
      <c r="BC109" s="292"/>
      <c r="BD109" s="292"/>
      <c r="BE109" s="292"/>
      <c r="BF109" s="40"/>
    </row>
    <row r="110" spans="1:58" ht="15" hidden="1" customHeight="1" x14ac:dyDescent="0.25">
      <c r="A110" s="292"/>
      <c r="B110" s="292"/>
      <c r="C110" s="292"/>
      <c r="D110" s="338"/>
      <c r="E110" s="292"/>
      <c r="F110" s="292"/>
      <c r="G110" s="292"/>
      <c r="H110" s="292"/>
      <c r="I110" s="292"/>
      <c r="J110" s="292"/>
      <c r="K110" s="292"/>
      <c r="L110" s="292"/>
      <c r="M110" s="292"/>
      <c r="N110" s="292"/>
      <c r="O110" s="292"/>
      <c r="P110" s="292"/>
      <c r="Q110" s="292"/>
      <c r="R110" s="292"/>
      <c r="S110" s="292"/>
      <c r="T110" s="292"/>
      <c r="U110" s="292"/>
      <c r="V110" s="292"/>
      <c r="W110" s="292"/>
      <c r="X110" s="71">
        <v>4</v>
      </c>
      <c r="Y110" s="71"/>
      <c r="Z110" s="71"/>
      <c r="AA110" s="71"/>
      <c r="AB110" s="71"/>
      <c r="AC110" s="71"/>
      <c r="AD110" s="71"/>
      <c r="AE110" s="77" t="str">
        <f t="shared" si="24"/>
        <v/>
      </c>
      <c r="AF110" s="67"/>
      <c r="AG110" s="78"/>
      <c r="AH110" s="67" t="str">
        <f t="shared" si="1"/>
        <v/>
      </c>
      <c r="AI110" s="67"/>
      <c r="AJ110" s="74" t="str">
        <f t="shared" si="2"/>
        <v/>
      </c>
      <c r="AK110" s="67"/>
      <c r="AL110" s="74" t="str">
        <f t="shared" si="3"/>
        <v/>
      </c>
      <c r="AM110" s="75" t="str">
        <f t="shared" si="0"/>
        <v/>
      </c>
      <c r="AN110" s="76" t="str">
        <f t="shared" si="37"/>
        <v/>
      </c>
      <c r="AO110" s="76" t="str">
        <f t="shared" si="38"/>
        <v/>
      </c>
      <c r="AP110" s="67"/>
      <c r="AQ110" s="67"/>
      <c r="AR110" s="67"/>
      <c r="AS110" s="292"/>
      <c r="AT110" s="292"/>
      <c r="AU110" s="292"/>
      <c r="AV110" s="292"/>
      <c r="AW110" s="292"/>
      <c r="AX110" s="292"/>
      <c r="AY110" s="292"/>
      <c r="AZ110" s="292"/>
      <c r="BA110" s="292"/>
      <c r="BB110" s="292"/>
      <c r="BC110" s="292"/>
      <c r="BD110" s="292"/>
      <c r="BE110" s="292"/>
      <c r="BF110" s="40"/>
    </row>
    <row r="111" spans="1:58" ht="15" hidden="1" customHeight="1" x14ac:dyDescent="0.25">
      <c r="A111" s="292"/>
      <c r="B111" s="292"/>
      <c r="C111" s="292"/>
      <c r="D111" s="338"/>
      <c r="E111" s="292"/>
      <c r="F111" s="292"/>
      <c r="G111" s="292"/>
      <c r="H111" s="292"/>
      <c r="I111" s="292"/>
      <c r="J111" s="292"/>
      <c r="K111" s="292"/>
      <c r="L111" s="292"/>
      <c r="M111" s="292"/>
      <c r="N111" s="292"/>
      <c r="O111" s="292"/>
      <c r="P111" s="292"/>
      <c r="Q111" s="292"/>
      <c r="R111" s="292"/>
      <c r="S111" s="292"/>
      <c r="T111" s="292"/>
      <c r="U111" s="292"/>
      <c r="V111" s="292"/>
      <c r="W111" s="292"/>
      <c r="X111" s="71">
        <v>5</v>
      </c>
      <c r="Y111" s="71"/>
      <c r="Z111" s="71"/>
      <c r="AA111" s="71"/>
      <c r="AB111" s="71"/>
      <c r="AC111" s="71"/>
      <c r="AD111" s="71"/>
      <c r="AE111" s="77" t="str">
        <f t="shared" si="24"/>
        <v/>
      </c>
      <c r="AF111" s="67"/>
      <c r="AG111" s="78"/>
      <c r="AH111" s="67" t="str">
        <f t="shared" si="1"/>
        <v/>
      </c>
      <c r="AI111" s="67"/>
      <c r="AJ111" s="74" t="str">
        <f t="shared" si="2"/>
        <v/>
      </c>
      <c r="AK111" s="67"/>
      <c r="AL111" s="74" t="str">
        <f t="shared" si="3"/>
        <v/>
      </c>
      <c r="AM111" s="75" t="str">
        <f t="shared" si="0"/>
        <v/>
      </c>
      <c r="AN111" s="76" t="str">
        <f t="shared" si="37"/>
        <v/>
      </c>
      <c r="AO111" s="76" t="str">
        <f t="shared" si="38"/>
        <v/>
      </c>
      <c r="AP111" s="67"/>
      <c r="AQ111" s="67"/>
      <c r="AR111" s="67"/>
      <c r="AS111" s="292"/>
      <c r="AT111" s="292"/>
      <c r="AU111" s="292"/>
      <c r="AV111" s="292"/>
      <c r="AW111" s="292"/>
      <c r="AX111" s="292"/>
      <c r="AY111" s="292"/>
      <c r="AZ111" s="292"/>
      <c r="BA111" s="292"/>
      <c r="BB111" s="292"/>
      <c r="BC111" s="292"/>
      <c r="BD111" s="292"/>
      <c r="BE111" s="292"/>
      <c r="BF111" s="40"/>
    </row>
    <row r="112" spans="1:58" ht="15.75" hidden="1" customHeight="1" x14ac:dyDescent="0.25">
      <c r="A112" s="292"/>
      <c r="B112" s="292"/>
      <c r="C112" s="292"/>
      <c r="D112" s="339"/>
      <c r="E112" s="331"/>
      <c r="F112" s="331"/>
      <c r="G112" s="331"/>
      <c r="H112" s="331"/>
      <c r="I112" s="331"/>
      <c r="J112" s="331"/>
      <c r="K112" s="331"/>
      <c r="L112" s="331"/>
      <c r="M112" s="331"/>
      <c r="N112" s="331"/>
      <c r="O112" s="331"/>
      <c r="P112" s="331"/>
      <c r="Q112" s="331"/>
      <c r="R112" s="331"/>
      <c r="S112" s="331"/>
      <c r="T112" s="331"/>
      <c r="U112" s="331"/>
      <c r="V112" s="331"/>
      <c r="W112" s="331"/>
      <c r="X112" s="79">
        <v>6</v>
      </c>
      <c r="Y112" s="79"/>
      <c r="Z112" s="79"/>
      <c r="AA112" s="79"/>
      <c r="AB112" s="79"/>
      <c r="AC112" s="79"/>
      <c r="AD112" s="79"/>
      <c r="AE112" s="77" t="str">
        <f t="shared" si="24"/>
        <v/>
      </c>
      <c r="AF112" s="80"/>
      <c r="AG112" s="81"/>
      <c r="AH112" s="80" t="str">
        <f t="shared" si="1"/>
        <v/>
      </c>
      <c r="AI112" s="80"/>
      <c r="AJ112" s="83" t="str">
        <f t="shared" si="2"/>
        <v/>
      </c>
      <c r="AK112" s="80"/>
      <c r="AL112" s="83" t="str">
        <f t="shared" si="3"/>
        <v/>
      </c>
      <c r="AM112" s="84" t="str">
        <f t="shared" si="0"/>
        <v/>
      </c>
      <c r="AN112" s="94" t="str">
        <f t="shared" si="37"/>
        <v/>
      </c>
      <c r="AO112" s="94" t="str">
        <f t="shared" si="38"/>
        <v/>
      </c>
      <c r="AP112" s="80"/>
      <c r="AQ112" s="80"/>
      <c r="AR112" s="80"/>
      <c r="AS112" s="331"/>
      <c r="AT112" s="331"/>
      <c r="AU112" s="331"/>
      <c r="AV112" s="331"/>
      <c r="AW112" s="331"/>
      <c r="AX112" s="331"/>
      <c r="AY112" s="331"/>
      <c r="AZ112" s="331"/>
      <c r="BA112" s="331"/>
      <c r="BB112" s="331"/>
      <c r="BC112" s="331"/>
      <c r="BD112" s="331"/>
      <c r="BE112" s="331"/>
      <c r="BF112" s="40"/>
    </row>
    <row r="113" spans="1:58" ht="15" hidden="1" customHeight="1" x14ac:dyDescent="0.25">
      <c r="A113" s="292"/>
      <c r="B113" s="292"/>
      <c r="C113" s="292"/>
      <c r="D113" s="337"/>
      <c r="E113" s="334"/>
      <c r="F113" s="330"/>
      <c r="G113" s="332"/>
      <c r="H113" s="333"/>
      <c r="I113" s="334" t="str">
        <f>IF(D113="","",IF(D113="RG",'Identificación RG-RF-RLA-FT'!#REF!,IF(H113="","",(CONCATENATE(H113," ",#REF!," ",G113," ",#REF!," ",#REF!," ",#REF!," ",#REF!)))))</f>
        <v/>
      </c>
      <c r="J113" s="333"/>
      <c r="K113" s="333" t="e">
        <f>CONCATENATE(" *",'Identificación RG-RF-RLA-FT'!#REF!," *",'Identificación RG-RF-RLA-FT'!#REF!," *",'Identificación RG-RF-RLA-FT'!#REF!)</f>
        <v>#REF!</v>
      </c>
      <c r="L113" s="332"/>
      <c r="M113" s="335"/>
      <c r="N113" s="333"/>
      <c r="O113" s="336" t="str">
        <f>IF(N113="Muy Alta",100%,IF(N113="Alta",80%,IF(N113="Media",60%,IF(N113="Baja",40%,IF(N113="Muy Baja",20%,"")))))</f>
        <v/>
      </c>
      <c r="P113" s="333"/>
      <c r="Q113" s="336" t="str">
        <f>IF(P113="Catastrófico",100%,IF(P113="Mayor",80%,IF(P113="Moderado",60%,IF(P113="Menor",40%,IF(P113="Leve",20%,"")))))</f>
        <v/>
      </c>
      <c r="R113" s="333"/>
      <c r="S113" s="336" t="str">
        <f>IF(R113="Catastrófico",100%,IF(R113="Mayor",80%,IF(R113="Moderado",60%,IF(R113="Menor",40%,IF(R113="Leve",20%,"")))))</f>
        <v/>
      </c>
      <c r="T113" s="333" t="str">
        <f>IF(U113=100%,"Catastrófico",IF(U113=80%,"Mayor",IF(U113=60%,"Moderado",IF(U113=40%,"Menor",IF(U113=20%,"Leve","")))))</f>
        <v/>
      </c>
      <c r="U113" s="336" t="str">
        <f>IF(AND(Q113="",S113=""),"",MAX(Q113,S113))</f>
        <v/>
      </c>
      <c r="V113" s="336" t="str">
        <f>CONCATENATE(N113,T113)</f>
        <v/>
      </c>
      <c r="W113" s="333" t="str">
        <f>IF(V113="Muy AltaLeve","Alto",IF(V113="Muy AltaMenor","Alto",IF(V113="Muy AltaModerado","Alto",IF(V113="Muy AltaMayor","Alto",IF(V113="Muy AltaCatastrófico","Extremo",IF(V113="AltaLeve","Moderado",IF(V113="AltaMenor","Moderado",IF(V113="AltaModerado","Alto",IF(V113="AltaMayor","Alto",IF(V113="AltaCatastrófico","Extremo",IF(V113="MediaLeve","Moderado",IF(V113="MediaMenor","Moderado",IF(V113="MediaModerado","Moderado",IF(V113="MediaMayor","Alto",IF(V113="MediaCatastrófico","Extremo",IF(V113="BajaLeve","Bajo",IF(V113="BajaMenor","Moderado",IF(V113="BajaModerado","Moderado",IF(V113="BajaMayor","Alto",IF(V113="BajaCatastrófico","Extremo",IF(V113="Muy BajaLeve","Bajo",IF(V113="Muy BajaMenor","Bajo",IF(V113="Muy BajaModerado","Moderado",IF(V113="Muy BajaMayor","Alto",IF(V113="Muy BajaCatastrófico","Extremo","")))))))))))))))))))))))))</f>
        <v/>
      </c>
      <c r="X113" s="62">
        <v>1</v>
      </c>
      <c r="Y113" s="62"/>
      <c r="Z113" s="62"/>
      <c r="AA113" s="62"/>
      <c r="AB113" s="62"/>
      <c r="AC113" s="62"/>
      <c r="AD113" s="62"/>
      <c r="AE113" s="77" t="str">
        <f t="shared" si="24"/>
        <v/>
      </c>
      <c r="AF113" s="65"/>
      <c r="AG113" s="89"/>
      <c r="AH113" s="65" t="str">
        <f t="shared" si="1"/>
        <v/>
      </c>
      <c r="AI113" s="65"/>
      <c r="AJ113" s="68" t="str">
        <f t="shared" si="2"/>
        <v/>
      </c>
      <c r="AK113" s="65"/>
      <c r="AL113" s="68" t="str">
        <f t="shared" si="3"/>
        <v/>
      </c>
      <c r="AM113" s="69" t="str">
        <f t="shared" si="0"/>
        <v/>
      </c>
      <c r="AN113" s="70" t="str">
        <f>IFERROR(IF(AH113="Probabilidad",(O113-(+O113*AM113)),IF(AH113="Impacto",O113,"")),"")</f>
        <v/>
      </c>
      <c r="AO113" s="70" t="str">
        <f>IFERROR(IF(AH113="Impacto",(U113-(+U113*AM113)),IF(AH113="Probabilidad",U113,"")),"")</f>
        <v/>
      </c>
      <c r="AP113" s="65"/>
      <c r="AQ113" s="65"/>
      <c r="AR113" s="65"/>
      <c r="AS113" s="382" t="str">
        <f>O113</f>
        <v/>
      </c>
      <c r="AT113" s="382" t="str">
        <f>IF(AN113="","",MIN(AN113:AN118))</f>
        <v/>
      </c>
      <c r="AU113" s="333" t="str">
        <f>IFERROR(IF(AT113="","",IF(AT113&lt;=0.2,"Muy Baja",IF(AT113&lt;=0.4,"Baja",IF(AT113&lt;=0.6,"Media",IF(AT113&lt;=0.8,"Alta","Muy Alta"))))),"")</f>
        <v/>
      </c>
      <c r="AV113" s="382" t="str">
        <f>U113</f>
        <v/>
      </c>
      <c r="AW113" s="382" t="str">
        <f>IF(AO113="","",MIN(AO113:AO118))</f>
        <v/>
      </c>
      <c r="AX113" s="333" t="str">
        <f>IFERROR(IF(AW113="","",IF(AW113&lt;=0.2,"Leve",IF(AW113&lt;=0.4,"Menor",IF(AW113&lt;=0.6,"Moderado",IF(AW113&lt;=0.8,"Mayor","Catastrófico"))))),"")</f>
        <v/>
      </c>
      <c r="AY113" s="333" t="str">
        <f>W113</f>
        <v/>
      </c>
      <c r="AZ113" s="333" t="str">
        <f>IFERROR(IF(OR(AND(AU113="Muy Baja",AX113="Leve"),AND(AU113="Muy Baja",AX113="Menor"),AND(AU113="Baja",AX113="Leve")),"Bajo",IF(OR(AND(AU113="Muy baja",AX113="Moderado"),AND(AU113="Baja",AX113="Menor"),AND(AU113="Baja",AX113="Moderado"),AND(AU113="Media",AX113="Leve"),AND(AU113="Media",AX113="Menor"),AND(AU113="Media",AX113="Moderado"),AND(AU113="Alta",AX113="Leve"),AND(AU113="Alta",AX113="Menor")),"Moderado",IF(OR(AND(AU113="Muy Baja",AX113="Mayor"),AND(AU113="Baja",AX113="Mayor"),AND(AU113="Media",AX113="Mayor"),AND(AU113="Alta",AX113="Moderado"),AND(AU113="Alta",AX113="Mayor"),AND(AU113="Muy Alta",AX113="Leve"),AND(AU113="Muy Alta",AX113="Menor"),AND(AU113="Muy Alta",AX113="Moderado"),AND(AU113="Muy Alta",AX113="Mayor")),"Alto",IF(OR(AND(AU113="Muy Baja",AX113="Catastrófico"),AND(AU113="Baja",AX113="Catastrófico"),AND(AU113="Media",AX113="Catastrófico"),AND(AU113="Alta",AX113="Catastrófico"),AND(AU113="Muy Alta",AX113="Catastrófico")),"Extremo","")))),"")</f>
        <v/>
      </c>
      <c r="BA113" s="333"/>
      <c r="BB113" s="332"/>
      <c r="BC113" s="332"/>
      <c r="BD113" s="381"/>
      <c r="BE113" s="381"/>
      <c r="BF113" s="40"/>
    </row>
    <row r="114" spans="1:58" ht="15" hidden="1" customHeight="1" x14ac:dyDescent="0.25">
      <c r="A114" s="292"/>
      <c r="B114" s="292"/>
      <c r="C114" s="292"/>
      <c r="D114" s="338"/>
      <c r="E114" s="292"/>
      <c r="F114" s="292"/>
      <c r="G114" s="292"/>
      <c r="H114" s="292"/>
      <c r="I114" s="292"/>
      <c r="J114" s="292"/>
      <c r="K114" s="292"/>
      <c r="L114" s="292"/>
      <c r="M114" s="292"/>
      <c r="N114" s="292"/>
      <c r="O114" s="292"/>
      <c r="P114" s="292"/>
      <c r="Q114" s="292"/>
      <c r="R114" s="292"/>
      <c r="S114" s="292"/>
      <c r="T114" s="292"/>
      <c r="U114" s="292"/>
      <c r="V114" s="292"/>
      <c r="W114" s="292"/>
      <c r="X114" s="71">
        <v>2</v>
      </c>
      <c r="Y114" s="71"/>
      <c r="Z114" s="71"/>
      <c r="AA114" s="71"/>
      <c r="AB114" s="71"/>
      <c r="AC114" s="71"/>
      <c r="AD114" s="71"/>
      <c r="AE114" s="77" t="str">
        <f t="shared" si="24"/>
        <v/>
      </c>
      <c r="AF114" s="67"/>
      <c r="AG114" s="78"/>
      <c r="AH114" s="67" t="str">
        <f t="shared" si="1"/>
        <v/>
      </c>
      <c r="AI114" s="67"/>
      <c r="AJ114" s="74" t="str">
        <f t="shared" si="2"/>
        <v/>
      </c>
      <c r="AK114" s="67"/>
      <c r="AL114" s="74" t="str">
        <f t="shared" si="3"/>
        <v/>
      </c>
      <c r="AM114" s="75" t="str">
        <f t="shared" si="0"/>
        <v/>
      </c>
      <c r="AN114" s="76" t="str">
        <f>IFERROR(IF(AND(AH113="Probabilidad",AH114="Probabilidad"),(AN113-(+AN113*AM114)),IF(AH114="Probabilidad",(O113-(+O113*AM114)),IF(AH114="Impacto",AN113,""))),"")</f>
        <v/>
      </c>
      <c r="AO114" s="76" t="str">
        <f>IFERROR(IF(AND(AH113="Impacto",AH114="Impacto"),(AO113-(+AO113*AM114)),IF(AH114="Impacto",(U113-(U113*AM114)),IF(AH114="Probabilidad",AO113,""))),"")</f>
        <v/>
      </c>
      <c r="AP114" s="67"/>
      <c r="AQ114" s="67"/>
      <c r="AR114" s="67"/>
      <c r="AS114" s="292"/>
      <c r="AT114" s="292"/>
      <c r="AU114" s="292"/>
      <c r="AV114" s="292"/>
      <c r="AW114" s="292"/>
      <c r="AX114" s="292"/>
      <c r="AY114" s="292"/>
      <c r="AZ114" s="292"/>
      <c r="BA114" s="292"/>
      <c r="BB114" s="292"/>
      <c r="BC114" s="292"/>
      <c r="BD114" s="292"/>
      <c r="BE114" s="292"/>
      <c r="BF114" s="40"/>
    </row>
    <row r="115" spans="1:58" ht="15" hidden="1" customHeight="1" x14ac:dyDescent="0.25">
      <c r="A115" s="292"/>
      <c r="B115" s="292"/>
      <c r="C115" s="292"/>
      <c r="D115" s="338"/>
      <c r="E115" s="292"/>
      <c r="F115" s="292"/>
      <c r="G115" s="292"/>
      <c r="H115" s="292"/>
      <c r="I115" s="292"/>
      <c r="J115" s="292"/>
      <c r="K115" s="292"/>
      <c r="L115" s="292"/>
      <c r="M115" s="292"/>
      <c r="N115" s="292"/>
      <c r="O115" s="292"/>
      <c r="P115" s="292"/>
      <c r="Q115" s="292"/>
      <c r="R115" s="292"/>
      <c r="S115" s="292"/>
      <c r="T115" s="292"/>
      <c r="U115" s="292"/>
      <c r="V115" s="292"/>
      <c r="W115" s="292"/>
      <c r="X115" s="71">
        <v>3</v>
      </c>
      <c r="Y115" s="71"/>
      <c r="Z115" s="71"/>
      <c r="AA115" s="71"/>
      <c r="AB115" s="71"/>
      <c r="AC115" s="71"/>
      <c r="AD115" s="71"/>
      <c r="AE115" s="77" t="str">
        <f t="shared" si="24"/>
        <v/>
      </c>
      <c r="AF115" s="67"/>
      <c r="AG115" s="78"/>
      <c r="AH115" s="67" t="str">
        <f t="shared" si="1"/>
        <v/>
      </c>
      <c r="AI115" s="67"/>
      <c r="AJ115" s="74" t="str">
        <f t="shared" si="2"/>
        <v/>
      </c>
      <c r="AK115" s="67"/>
      <c r="AL115" s="74" t="str">
        <f t="shared" si="3"/>
        <v/>
      </c>
      <c r="AM115" s="75" t="str">
        <f t="shared" si="0"/>
        <v/>
      </c>
      <c r="AN115" s="76" t="str">
        <f t="shared" ref="AN115:AN118" si="39">IFERROR(IF(AND(AH114="Probabilidad",AH115="Probabilidad"),(AN114-(+AN114*AM115)),IF(AND(AH114="Impacto",AH115="Probabilidad"),(AN113-(+AN113*AM115)),IF(AH115="Impacto",AN114,""))),"")</f>
        <v/>
      </c>
      <c r="AO115" s="76" t="str">
        <f t="shared" ref="AO115:AO118" si="40">IFERROR(IF(AND(AH114="Impacto",AH115="Impacto"),(AO114-(+AO114*AM115)),IF(AND(AH114="Probabilidad",AH115="Impacto"),(AO113-(+AO113*AM115)),IF(AH115="Probabilidad",AO114,""))),"")</f>
        <v/>
      </c>
      <c r="AP115" s="67"/>
      <c r="AQ115" s="67"/>
      <c r="AR115" s="67"/>
      <c r="AS115" s="292"/>
      <c r="AT115" s="292"/>
      <c r="AU115" s="292"/>
      <c r="AV115" s="292"/>
      <c r="AW115" s="292"/>
      <c r="AX115" s="292"/>
      <c r="AY115" s="292"/>
      <c r="AZ115" s="292"/>
      <c r="BA115" s="292"/>
      <c r="BB115" s="292"/>
      <c r="BC115" s="292"/>
      <c r="BD115" s="292"/>
      <c r="BE115" s="292"/>
      <c r="BF115" s="40"/>
    </row>
    <row r="116" spans="1:58" ht="15" hidden="1" customHeight="1" x14ac:dyDescent="0.25">
      <c r="A116" s="292"/>
      <c r="B116" s="292"/>
      <c r="C116" s="292"/>
      <c r="D116" s="338"/>
      <c r="E116" s="292"/>
      <c r="F116" s="292"/>
      <c r="G116" s="292"/>
      <c r="H116" s="292"/>
      <c r="I116" s="292"/>
      <c r="J116" s="292"/>
      <c r="K116" s="292"/>
      <c r="L116" s="292"/>
      <c r="M116" s="292"/>
      <c r="N116" s="292"/>
      <c r="O116" s="292"/>
      <c r="P116" s="292"/>
      <c r="Q116" s="292"/>
      <c r="R116" s="292"/>
      <c r="S116" s="292"/>
      <c r="T116" s="292"/>
      <c r="U116" s="292"/>
      <c r="V116" s="292"/>
      <c r="W116" s="292"/>
      <c r="X116" s="71">
        <v>4</v>
      </c>
      <c r="Y116" s="71"/>
      <c r="Z116" s="71"/>
      <c r="AA116" s="71"/>
      <c r="AB116" s="71"/>
      <c r="AC116" s="71"/>
      <c r="AD116" s="71"/>
      <c r="AE116" s="77" t="str">
        <f t="shared" si="24"/>
        <v/>
      </c>
      <c r="AF116" s="67"/>
      <c r="AG116" s="78"/>
      <c r="AH116" s="67" t="str">
        <f t="shared" si="1"/>
        <v/>
      </c>
      <c r="AI116" s="67"/>
      <c r="AJ116" s="74" t="str">
        <f t="shared" si="2"/>
        <v/>
      </c>
      <c r="AK116" s="67"/>
      <c r="AL116" s="74" t="str">
        <f t="shared" si="3"/>
        <v/>
      </c>
      <c r="AM116" s="75" t="str">
        <f t="shared" si="0"/>
        <v/>
      </c>
      <c r="AN116" s="76" t="str">
        <f t="shared" si="39"/>
        <v/>
      </c>
      <c r="AO116" s="76" t="str">
        <f t="shared" si="40"/>
        <v/>
      </c>
      <c r="AP116" s="67"/>
      <c r="AQ116" s="67"/>
      <c r="AR116" s="67"/>
      <c r="AS116" s="292"/>
      <c r="AT116" s="292"/>
      <c r="AU116" s="292"/>
      <c r="AV116" s="292"/>
      <c r="AW116" s="292"/>
      <c r="AX116" s="292"/>
      <c r="AY116" s="292"/>
      <c r="AZ116" s="292"/>
      <c r="BA116" s="292"/>
      <c r="BB116" s="292"/>
      <c r="BC116" s="292"/>
      <c r="BD116" s="292"/>
      <c r="BE116" s="292"/>
      <c r="BF116" s="40"/>
    </row>
    <row r="117" spans="1:58" ht="15" hidden="1" customHeight="1" x14ac:dyDescent="0.25">
      <c r="A117" s="292"/>
      <c r="B117" s="292"/>
      <c r="C117" s="292"/>
      <c r="D117" s="338"/>
      <c r="E117" s="292"/>
      <c r="F117" s="292"/>
      <c r="G117" s="292"/>
      <c r="H117" s="292"/>
      <c r="I117" s="292"/>
      <c r="J117" s="292"/>
      <c r="K117" s="292"/>
      <c r="L117" s="292"/>
      <c r="M117" s="292"/>
      <c r="N117" s="292"/>
      <c r="O117" s="292"/>
      <c r="P117" s="292"/>
      <c r="Q117" s="292"/>
      <c r="R117" s="292"/>
      <c r="S117" s="292"/>
      <c r="T117" s="292"/>
      <c r="U117" s="292"/>
      <c r="V117" s="292"/>
      <c r="W117" s="292"/>
      <c r="X117" s="71">
        <v>5</v>
      </c>
      <c r="Y117" s="71"/>
      <c r="Z117" s="71"/>
      <c r="AA117" s="71"/>
      <c r="AB117" s="71"/>
      <c r="AC117" s="71"/>
      <c r="AD117" s="71"/>
      <c r="AE117" s="77" t="str">
        <f t="shared" si="24"/>
        <v/>
      </c>
      <c r="AF117" s="67"/>
      <c r="AG117" s="78"/>
      <c r="AH117" s="67" t="str">
        <f t="shared" si="1"/>
        <v/>
      </c>
      <c r="AI117" s="67"/>
      <c r="AJ117" s="74" t="str">
        <f t="shared" si="2"/>
        <v/>
      </c>
      <c r="AK117" s="67"/>
      <c r="AL117" s="74" t="str">
        <f t="shared" si="3"/>
        <v/>
      </c>
      <c r="AM117" s="75" t="str">
        <f t="shared" si="0"/>
        <v/>
      </c>
      <c r="AN117" s="76" t="str">
        <f t="shared" si="39"/>
        <v/>
      </c>
      <c r="AO117" s="76" t="str">
        <f t="shared" si="40"/>
        <v/>
      </c>
      <c r="AP117" s="67"/>
      <c r="AQ117" s="67"/>
      <c r="AR117" s="67"/>
      <c r="AS117" s="292"/>
      <c r="AT117" s="292"/>
      <c r="AU117" s="292"/>
      <c r="AV117" s="292"/>
      <c r="AW117" s="292"/>
      <c r="AX117" s="292"/>
      <c r="AY117" s="292"/>
      <c r="AZ117" s="292"/>
      <c r="BA117" s="292"/>
      <c r="BB117" s="292"/>
      <c r="BC117" s="292"/>
      <c r="BD117" s="292"/>
      <c r="BE117" s="292"/>
      <c r="BF117" s="40"/>
    </row>
    <row r="118" spans="1:58" ht="15.75" hidden="1" customHeight="1" x14ac:dyDescent="0.25">
      <c r="A118" s="292"/>
      <c r="B118" s="292"/>
      <c r="C118" s="292"/>
      <c r="D118" s="339"/>
      <c r="E118" s="331"/>
      <c r="F118" s="331"/>
      <c r="G118" s="331"/>
      <c r="H118" s="331"/>
      <c r="I118" s="331"/>
      <c r="J118" s="331"/>
      <c r="K118" s="331"/>
      <c r="L118" s="331"/>
      <c r="M118" s="331"/>
      <c r="N118" s="331"/>
      <c r="O118" s="331"/>
      <c r="P118" s="331"/>
      <c r="Q118" s="331"/>
      <c r="R118" s="331"/>
      <c r="S118" s="331"/>
      <c r="T118" s="331"/>
      <c r="U118" s="331"/>
      <c r="V118" s="331"/>
      <c r="W118" s="331"/>
      <c r="X118" s="79">
        <v>6</v>
      </c>
      <c r="Y118" s="79"/>
      <c r="Z118" s="79"/>
      <c r="AA118" s="79"/>
      <c r="AB118" s="79"/>
      <c r="AC118" s="79"/>
      <c r="AD118" s="79"/>
      <c r="AE118" s="77" t="str">
        <f t="shared" si="24"/>
        <v/>
      </c>
      <c r="AF118" s="80"/>
      <c r="AG118" s="81"/>
      <c r="AH118" s="80" t="str">
        <f t="shared" si="1"/>
        <v/>
      </c>
      <c r="AI118" s="80"/>
      <c r="AJ118" s="83" t="str">
        <f t="shared" si="2"/>
        <v/>
      </c>
      <c r="AK118" s="80"/>
      <c r="AL118" s="83" t="str">
        <f t="shared" si="3"/>
        <v/>
      </c>
      <c r="AM118" s="84" t="str">
        <f t="shared" si="0"/>
        <v/>
      </c>
      <c r="AN118" s="94" t="str">
        <f t="shared" si="39"/>
        <v/>
      </c>
      <c r="AO118" s="94" t="str">
        <f t="shared" si="40"/>
        <v/>
      </c>
      <c r="AP118" s="80"/>
      <c r="AQ118" s="80"/>
      <c r="AR118" s="80"/>
      <c r="AS118" s="331"/>
      <c r="AT118" s="331"/>
      <c r="AU118" s="331"/>
      <c r="AV118" s="331"/>
      <c r="AW118" s="331"/>
      <c r="AX118" s="331"/>
      <c r="AY118" s="331"/>
      <c r="AZ118" s="331"/>
      <c r="BA118" s="331"/>
      <c r="BB118" s="331"/>
      <c r="BC118" s="331"/>
      <c r="BD118" s="331"/>
      <c r="BE118" s="331"/>
      <c r="BF118" s="40"/>
    </row>
    <row r="119" spans="1:58" ht="15" hidden="1" customHeight="1" x14ac:dyDescent="0.25">
      <c r="A119" s="292"/>
      <c r="B119" s="292"/>
      <c r="C119" s="292"/>
      <c r="D119" s="337"/>
      <c r="E119" s="334"/>
      <c r="F119" s="330"/>
      <c r="G119" s="332"/>
      <c r="H119" s="333"/>
      <c r="I119" s="334" t="str">
        <f>IF(D119="","",IF(D119="RG",'Identificación RG-RF-RLA-FT'!#REF!,IF(H119="","",(CONCATENATE(H119," ",#REF!," ",G119," ",#REF!," ",#REF!," ",#REF!," ",#REF!)))))</f>
        <v/>
      </c>
      <c r="J119" s="333"/>
      <c r="K119" s="333" t="e">
        <f>CONCATENATE(" *",'Identificación RG-RF-RLA-FT'!#REF!," *",'Identificación RG-RF-RLA-FT'!#REF!," *",'Identificación RG-RF-RLA-FT'!#REF!)</f>
        <v>#REF!</v>
      </c>
      <c r="L119" s="332"/>
      <c r="M119" s="335"/>
      <c r="N119" s="333"/>
      <c r="O119" s="336" t="str">
        <f>IF(N119="Muy Alta",100%,IF(N119="Alta",80%,IF(N119="Media",60%,IF(N119="Baja",40%,IF(N119="Muy Baja",20%,"")))))</f>
        <v/>
      </c>
      <c r="P119" s="333"/>
      <c r="Q119" s="336" t="str">
        <f>IF(P119="Catastrófico",100%,IF(P119="Mayor",80%,IF(P119="Moderado",60%,IF(P119="Menor",40%,IF(P119="Leve",20%,"")))))</f>
        <v/>
      </c>
      <c r="R119" s="333"/>
      <c r="S119" s="336" t="str">
        <f>IF(R119="Catastrófico",100%,IF(R119="Mayor",80%,IF(R119="Moderado",60%,IF(R119="Menor",40%,IF(R119="Leve",20%,"")))))</f>
        <v/>
      </c>
      <c r="T119" s="333" t="str">
        <f>IF(U119=100%,"Catastrófico",IF(U119=80%,"Mayor",IF(U119=60%,"Moderado",IF(U119=40%,"Menor",IF(U119=20%,"Leve","")))))</f>
        <v/>
      </c>
      <c r="U119" s="336" t="str">
        <f>IF(AND(Q119="",S119=""),"",MAX(Q119,S119))</f>
        <v/>
      </c>
      <c r="V119" s="336" t="str">
        <f>CONCATENATE(N119,T119)</f>
        <v/>
      </c>
      <c r="W119" s="333" t="str">
        <f>IF(V119="Muy AltaLeve","Alto",IF(V119="Muy AltaMenor","Alto",IF(V119="Muy AltaModerado","Alto",IF(V119="Muy AltaMayor","Alto",IF(V119="Muy AltaCatastrófico","Extremo",IF(V119="AltaLeve","Moderado",IF(V119="AltaMenor","Moderado",IF(V119="AltaModerado","Alto",IF(V119="AltaMayor","Alto",IF(V119="AltaCatastrófico","Extremo",IF(V119="MediaLeve","Moderado",IF(V119="MediaMenor","Moderado",IF(V119="MediaModerado","Moderado",IF(V119="MediaMayor","Alto",IF(V119="MediaCatastrófico","Extremo",IF(V119="BajaLeve","Bajo",IF(V119="BajaMenor","Moderado",IF(V119="BajaModerado","Moderado",IF(V119="BajaMayor","Alto",IF(V119="BajaCatastrófico","Extremo",IF(V119="Muy BajaLeve","Bajo",IF(V119="Muy BajaMenor","Bajo",IF(V119="Muy BajaModerado","Moderado",IF(V119="Muy BajaMayor","Alto",IF(V119="Muy BajaCatastrófico","Extremo","")))))))))))))))))))))))))</f>
        <v/>
      </c>
      <c r="X119" s="62">
        <v>1</v>
      </c>
      <c r="Y119" s="62"/>
      <c r="Z119" s="62"/>
      <c r="AA119" s="62"/>
      <c r="AB119" s="62"/>
      <c r="AC119" s="62"/>
      <c r="AD119" s="62"/>
      <c r="AE119" s="77" t="str">
        <f t="shared" si="24"/>
        <v/>
      </c>
      <c r="AF119" s="65"/>
      <c r="AG119" s="89"/>
      <c r="AH119" s="65" t="str">
        <f t="shared" si="1"/>
        <v/>
      </c>
      <c r="AI119" s="65"/>
      <c r="AJ119" s="68" t="str">
        <f t="shared" si="2"/>
        <v/>
      </c>
      <c r="AK119" s="65"/>
      <c r="AL119" s="68" t="str">
        <f t="shared" si="3"/>
        <v/>
      </c>
      <c r="AM119" s="69" t="str">
        <f t="shared" si="0"/>
        <v/>
      </c>
      <c r="AN119" s="70" t="str">
        <f>IFERROR(IF(AH119="Probabilidad",(O119-(+O119*AM119)),IF(AH119="Impacto",O119,"")),"")</f>
        <v/>
      </c>
      <c r="AO119" s="70" t="str">
        <f>IFERROR(IF(AH119="Impacto",(U119-(+U119*AM119)),IF(AH119="Probabilidad",U119,"")),"")</f>
        <v/>
      </c>
      <c r="AP119" s="65"/>
      <c r="AQ119" s="65"/>
      <c r="AR119" s="65"/>
      <c r="AS119" s="382" t="str">
        <f>O119</f>
        <v/>
      </c>
      <c r="AT119" s="382" t="str">
        <f>IF(AN119="","",MIN(AN119:AN124))</f>
        <v/>
      </c>
      <c r="AU119" s="333" t="str">
        <f>IFERROR(IF(AT119="","",IF(AT119&lt;=0.2,"Muy Baja",IF(AT119&lt;=0.4,"Baja",IF(AT119&lt;=0.6,"Media",IF(AT119&lt;=0.8,"Alta","Muy Alta"))))),"")</f>
        <v/>
      </c>
      <c r="AV119" s="382" t="str">
        <f>U119</f>
        <v/>
      </c>
      <c r="AW119" s="382" t="str">
        <f>IF(AO119="","",MIN(AO119:AO124))</f>
        <v/>
      </c>
      <c r="AX119" s="333" t="str">
        <f>IFERROR(IF(AW119="","",IF(AW119&lt;=0.2,"Leve",IF(AW119&lt;=0.4,"Menor",IF(AW119&lt;=0.6,"Moderado",IF(AW119&lt;=0.8,"Mayor","Catastrófico"))))),"")</f>
        <v/>
      </c>
      <c r="AY119" s="333" t="str">
        <f>W119</f>
        <v/>
      </c>
      <c r="AZ119" s="333" t="str">
        <f>IFERROR(IF(OR(AND(AU119="Muy Baja",AX119="Leve"),AND(AU119="Muy Baja",AX119="Menor"),AND(AU119="Baja",AX119="Leve")),"Bajo",IF(OR(AND(AU119="Muy baja",AX119="Moderado"),AND(AU119="Baja",AX119="Menor"),AND(AU119="Baja",AX119="Moderado"),AND(AU119="Media",AX119="Leve"),AND(AU119="Media",AX119="Menor"),AND(AU119="Media",AX119="Moderado"),AND(AU119="Alta",AX119="Leve"),AND(AU119="Alta",AX119="Menor")),"Moderado",IF(OR(AND(AU119="Muy Baja",AX119="Mayor"),AND(AU119="Baja",AX119="Mayor"),AND(AU119="Media",AX119="Mayor"),AND(AU119="Alta",AX119="Moderado"),AND(AU119="Alta",AX119="Mayor"),AND(AU119="Muy Alta",AX119="Leve"),AND(AU119="Muy Alta",AX119="Menor"),AND(AU119="Muy Alta",AX119="Moderado"),AND(AU119="Muy Alta",AX119="Mayor")),"Alto",IF(OR(AND(AU119="Muy Baja",AX119="Catastrófico"),AND(AU119="Baja",AX119="Catastrófico"),AND(AU119="Media",AX119="Catastrófico"),AND(AU119="Alta",AX119="Catastrófico"),AND(AU119="Muy Alta",AX119="Catastrófico")),"Extremo","")))),"")</f>
        <v/>
      </c>
      <c r="BA119" s="333"/>
      <c r="BB119" s="332"/>
      <c r="BC119" s="332"/>
      <c r="BD119" s="381"/>
      <c r="BE119" s="381"/>
      <c r="BF119" s="40"/>
    </row>
    <row r="120" spans="1:58" ht="15" hidden="1" customHeight="1" x14ac:dyDescent="0.25">
      <c r="A120" s="292"/>
      <c r="B120" s="292"/>
      <c r="C120" s="292"/>
      <c r="D120" s="338"/>
      <c r="E120" s="292"/>
      <c r="F120" s="292"/>
      <c r="G120" s="292"/>
      <c r="H120" s="292"/>
      <c r="I120" s="292"/>
      <c r="J120" s="292"/>
      <c r="K120" s="292"/>
      <c r="L120" s="292"/>
      <c r="M120" s="292"/>
      <c r="N120" s="292"/>
      <c r="O120" s="292"/>
      <c r="P120" s="292"/>
      <c r="Q120" s="292"/>
      <c r="R120" s="292"/>
      <c r="S120" s="292"/>
      <c r="T120" s="292"/>
      <c r="U120" s="292"/>
      <c r="V120" s="292"/>
      <c r="W120" s="292"/>
      <c r="X120" s="71">
        <v>2</v>
      </c>
      <c r="Y120" s="71"/>
      <c r="Z120" s="71"/>
      <c r="AA120" s="71"/>
      <c r="AB120" s="71"/>
      <c r="AC120" s="71"/>
      <c r="AD120" s="71"/>
      <c r="AE120" s="77" t="str">
        <f t="shared" si="24"/>
        <v/>
      </c>
      <c r="AF120" s="67"/>
      <c r="AG120" s="78"/>
      <c r="AH120" s="67" t="str">
        <f t="shared" si="1"/>
        <v/>
      </c>
      <c r="AI120" s="67"/>
      <c r="AJ120" s="74" t="str">
        <f t="shared" si="2"/>
        <v/>
      </c>
      <c r="AK120" s="67"/>
      <c r="AL120" s="74" t="str">
        <f t="shared" si="3"/>
        <v/>
      </c>
      <c r="AM120" s="75" t="str">
        <f t="shared" si="0"/>
        <v/>
      </c>
      <c r="AN120" s="76" t="str">
        <f>IFERROR(IF(AND(AH119="Probabilidad",AH120="Probabilidad"),(AN119-(+AN119*AM120)),IF(AH120="Probabilidad",(O119-(+O119*AM120)),IF(AH120="Impacto",AN119,""))),"")</f>
        <v/>
      </c>
      <c r="AO120" s="76" t="str">
        <f>IFERROR(IF(AND(AH119="Impacto",AH120="Impacto"),(AO119-(+AO119*AM120)),IF(AH120="Impacto",(U119-(U119*AM120)),IF(AH120="Probabilidad",AO119,""))),"")</f>
        <v/>
      </c>
      <c r="AP120" s="67"/>
      <c r="AQ120" s="67"/>
      <c r="AR120" s="67"/>
      <c r="AS120" s="292"/>
      <c r="AT120" s="292"/>
      <c r="AU120" s="292"/>
      <c r="AV120" s="292"/>
      <c r="AW120" s="292"/>
      <c r="AX120" s="292"/>
      <c r="AY120" s="292"/>
      <c r="AZ120" s="292"/>
      <c r="BA120" s="292"/>
      <c r="BB120" s="292"/>
      <c r="BC120" s="292"/>
      <c r="BD120" s="292"/>
      <c r="BE120" s="292"/>
      <c r="BF120" s="40"/>
    </row>
    <row r="121" spans="1:58" ht="15" hidden="1" customHeight="1" x14ac:dyDescent="0.25">
      <c r="A121" s="292"/>
      <c r="B121" s="292"/>
      <c r="C121" s="292"/>
      <c r="D121" s="338"/>
      <c r="E121" s="292"/>
      <c r="F121" s="292"/>
      <c r="G121" s="292"/>
      <c r="H121" s="292"/>
      <c r="I121" s="292"/>
      <c r="J121" s="292"/>
      <c r="K121" s="292"/>
      <c r="L121" s="292"/>
      <c r="M121" s="292"/>
      <c r="N121" s="292"/>
      <c r="O121" s="292"/>
      <c r="P121" s="292"/>
      <c r="Q121" s="292"/>
      <c r="R121" s="292"/>
      <c r="S121" s="292"/>
      <c r="T121" s="292"/>
      <c r="U121" s="292"/>
      <c r="V121" s="292"/>
      <c r="W121" s="292"/>
      <c r="X121" s="71">
        <v>3</v>
      </c>
      <c r="Y121" s="71"/>
      <c r="Z121" s="71"/>
      <c r="AA121" s="71"/>
      <c r="AB121" s="71"/>
      <c r="AC121" s="71"/>
      <c r="AD121" s="71"/>
      <c r="AE121" s="77" t="str">
        <f t="shared" si="24"/>
        <v/>
      </c>
      <c r="AF121" s="67"/>
      <c r="AG121" s="78"/>
      <c r="AH121" s="67" t="str">
        <f t="shared" si="1"/>
        <v/>
      </c>
      <c r="AI121" s="67"/>
      <c r="AJ121" s="74" t="str">
        <f t="shared" si="2"/>
        <v/>
      </c>
      <c r="AK121" s="67"/>
      <c r="AL121" s="74" t="str">
        <f t="shared" si="3"/>
        <v/>
      </c>
      <c r="AM121" s="75" t="str">
        <f t="shared" si="0"/>
        <v/>
      </c>
      <c r="AN121" s="76" t="str">
        <f t="shared" ref="AN121:AN124" si="41">IFERROR(IF(AND(AH120="Probabilidad",AH121="Probabilidad"),(AN120-(+AN120*AM121)),IF(AND(AH120="Impacto",AH121="Probabilidad"),(AN119-(+AN119*AM121)),IF(AH121="Impacto",AN120,""))),"")</f>
        <v/>
      </c>
      <c r="AO121" s="76" t="str">
        <f t="shared" ref="AO121:AO124" si="42">IFERROR(IF(AND(AH120="Impacto",AH121="Impacto"),(AO120-(+AO120*AM121)),IF(AND(AH120="Probabilidad",AH121="Impacto"),(AO119-(+AO119*AM121)),IF(AH121="Probabilidad",AO120,""))),"")</f>
        <v/>
      </c>
      <c r="AP121" s="67"/>
      <c r="AQ121" s="67"/>
      <c r="AR121" s="67"/>
      <c r="AS121" s="292"/>
      <c r="AT121" s="292"/>
      <c r="AU121" s="292"/>
      <c r="AV121" s="292"/>
      <c r="AW121" s="292"/>
      <c r="AX121" s="292"/>
      <c r="AY121" s="292"/>
      <c r="AZ121" s="292"/>
      <c r="BA121" s="292"/>
      <c r="BB121" s="292"/>
      <c r="BC121" s="292"/>
      <c r="BD121" s="292"/>
      <c r="BE121" s="292"/>
      <c r="BF121" s="40"/>
    </row>
    <row r="122" spans="1:58" ht="15" hidden="1" customHeight="1" x14ac:dyDescent="0.25">
      <c r="A122" s="292"/>
      <c r="B122" s="292"/>
      <c r="C122" s="292"/>
      <c r="D122" s="338"/>
      <c r="E122" s="292"/>
      <c r="F122" s="292"/>
      <c r="G122" s="292"/>
      <c r="H122" s="292"/>
      <c r="I122" s="292"/>
      <c r="J122" s="292"/>
      <c r="K122" s="292"/>
      <c r="L122" s="292"/>
      <c r="M122" s="292"/>
      <c r="N122" s="292"/>
      <c r="O122" s="292"/>
      <c r="P122" s="292"/>
      <c r="Q122" s="292"/>
      <c r="R122" s="292"/>
      <c r="S122" s="292"/>
      <c r="T122" s="292"/>
      <c r="U122" s="292"/>
      <c r="V122" s="292"/>
      <c r="W122" s="292"/>
      <c r="X122" s="71">
        <v>4</v>
      </c>
      <c r="Y122" s="71"/>
      <c r="Z122" s="71"/>
      <c r="AA122" s="71"/>
      <c r="AB122" s="71"/>
      <c r="AC122" s="71"/>
      <c r="AD122" s="71"/>
      <c r="AE122" s="77" t="str">
        <f t="shared" si="24"/>
        <v/>
      </c>
      <c r="AF122" s="67"/>
      <c r="AG122" s="78"/>
      <c r="AH122" s="67" t="str">
        <f t="shared" si="1"/>
        <v/>
      </c>
      <c r="AI122" s="67"/>
      <c r="AJ122" s="74" t="str">
        <f t="shared" si="2"/>
        <v/>
      </c>
      <c r="AK122" s="67"/>
      <c r="AL122" s="74" t="str">
        <f t="shared" si="3"/>
        <v/>
      </c>
      <c r="AM122" s="75" t="str">
        <f t="shared" si="0"/>
        <v/>
      </c>
      <c r="AN122" s="76" t="str">
        <f t="shared" si="41"/>
        <v/>
      </c>
      <c r="AO122" s="76" t="str">
        <f t="shared" si="42"/>
        <v/>
      </c>
      <c r="AP122" s="67"/>
      <c r="AQ122" s="67"/>
      <c r="AR122" s="67"/>
      <c r="AS122" s="292"/>
      <c r="AT122" s="292"/>
      <c r="AU122" s="292"/>
      <c r="AV122" s="292"/>
      <c r="AW122" s="292"/>
      <c r="AX122" s="292"/>
      <c r="AY122" s="292"/>
      <c r="AZ122" s="292"/>
      <c r="BA122" s="292"/>
      <c r="BB122" s="292"/>
      <c r="BC122" s="292"/>
      <c r="BD122" s="292"/>
      <c r="BE122" s="292"/>
      <c r="BF122" s="40"/>
    </row>
    <row r="123" spans="1:58" ht="15" hidden="1" customHeight="1" x14ac:dyDescent="0.25">
      <c r="A123" s="292"/>
      <c r="B123" s="292"/>
      <c r="C123" s="292"/>
      <c r="D123" s="338"/>
      <c r="E123" s="292"/>
      <c r="F123" s="292"/>
      <c r="G123" s="292"/>
      <c r="H123" s="292"/>
      <c r="I123" s="292"/>
      <c r="J123" s="292"/>
      <c r="K123" s="292"/>
      <c r="L123" s="292"/>
      <c r="M123" s="292"/>
      <c r="N123" s="292"/>
      <c r="O123" s="292"/>
      <c r="P123" s="292"/>
      <c r="Q123" s="292"/>
      <c r="R123" s="292"/>
      <c r="S123" s="292"/>
      <c r="T123" s="292"/>
      <c r="U123" s="292"/>
      <c r="V123" s="292"/>
      <c r="W123" s="292"/>
      <c r="X123" s="71">
        <v>5</v>
      </c>
      <c r="Y123" s="71"/>
      <c r="Z123" s="71"/>
      <c r="AA123" s="71"/>
      <c r="AB123" s="71"/>
      <c r="AC123" s="71"/>
      <c r="AD123" s="71"/>
      <c r="AE123" s="77" t="str">
        <f t="shared" si="24"/>
        <v/>
      </c>
      <c r="AF123" s="67"/>
      <c r="AG123" s="78"/>
      <c r="AH123" s="67" t="str">
        <f t="shared" si="1"/>
        <v/>
      </c>
      <c r="AI123" s="67"/>
      <c r="AJ123" s="74" t="str">
        <f t="shared" si="2"/>
        <v/>
      </c>
      <c r="AK123" s="67"/>
      <c r="AL123" s="74" t="str">
        <f t="shared" si="3"/>
        <v/>
      </c>
      <c r="AM123" s="75" t="str">
        <f t="shared" si="0"/>
        <v/>
      </c>
      <c r="AN123" s="76" t="str">
        <f t="shared" si="41"/>
        <v/>
      </c>
      <c r="AO123" s="76" t="str">
        <f t="shared" si="42"/>
        <v/>
      </c>
      <c r="AP123" s="67"/>
      <c r="AQ123" s="67"/>
      <c r="AR123" s="67"/>
      <c r="AS123" s="292"/>
      <c r="AT123" s="292"/>
      <c r="AU123" s="292"/>
      <c r="AV123" s="292"/>
      <c r="AW123" s="292"/>
      <c r="AX123" s="292"/>
      <c r="AY123" s="292"/>
      <c r="AZ123" s="292"/>
      <c r="BA123" s="292"/>
      <c r="BB123" s="292"/>
      <c r="BC123" s="292"/>
      <c r="BD123" s="292"/>
      <c r="BE123" s="292"/>
      <c r="BF123" s="40"/>
    </row>
    <row r="124" spans="1:58" ht="15.75" hidden="1" customHeight="1" x14ac:dyDescent="0.25">
      <c r="A124" s="292"/>
      <c r="B124" s="292"/>
      <c r="C124" s="292"/>
      <c r="D124" s="339"/>
      <c r="E124" s="331"/>
      <c r="F124" s="331"/>
      <c r="G124" s="331"/>
      <c r="H124" s="331"/>
      <c r="I124" s="331"/>
      <c r="J124" s="331"/>
      <c r="K124" s="331"/>
      <c r="L124" s="331"/>
      <c r="M124" s="331"/>
      <c r="N124" s="331"/>
      <c r="O124" s="331"/>
      <c r="P124" s="331"/>
      <c r="Q124" s="331"/>
      <c r="R124" s="331"/>
      <c r="S124" s="331"/>
      <c r="T124" s="331"/>
      <c r="U124" s="331"/>
      <c r="V124" s="331"/>
      <c r="W124" s="331"/>
      <c r="X124" s="79">
        <v>6</v>
      </c>
      <c r="Y124" s="79"/>
      <c r="Z124" s="79"/>
      <c r="AA124" s="79"/>
      <c r="AB124" s="79"/>
      <c r="AC124" s="79"/>
      <c r="AD124" s="79"/>
      <c r="AE124" s="77" t="str">
        <f t="shared" si="24"/>
        <v/>
      </c>
      <c r="AF124" s="80"/>
      <c r="AG124" s="81"/>
      <c r="AH124" s="80" t="str">
        <f t="shared" si="1"/>
        <v/>
      </c>
      <c r="AI124" s="80"/>
      <c r="AJ124" s="83" t="str">
        <f t="shared" si="2"/>
        <v/>
      </c>
      <c r="AK124" s="80"/>
      <c r="AL124" s="83" t="str">
        <f t="shared" si="3"/>
        <v/>
      </c>
      <c r="AM124" s="84" t="str">
        <f t="shared" si="0"/>
        <v/>
      </c>
      <c r="AN124" s="94" t="str">
        <f t="shared" si="41"/>
        <v/>
      </c>
      <c r="AO124" s="94" t="str">
        <f t="shared" si="42"/>
        <v/>
      </c>
      <c r="AP124" s="80"/>
      <c r="AQ124" s="80"/>
      <c r="AR124" s="80"/>
      <c r="AS124" s="331"/>
      <c r="AT124" s="331"/>
      <c r="AU124" s="331"/>
      <c r="AV124" s="331"/>
      <c r="AW124" s="331"/>
      <c r="AX124" s="331"/>
      <c r="AY124" s="331"/>
      <c r="AZ124" s="331"/>
      <c r="BA124" s="331"/>
      <c r="BB124" s="331"/>
      <c r="BC124" s="331"/>
      <c r="BD124" s="331"/>
      <c r="BE124" s="331"/>
      <c r="BF124" s="40"/>
    </row>
    <row r="125" spans="1:58" ht="15" hidden="1" customHeight="1" x14ac:dyDescent="0.25">
      <c r="A125" s="292"/>
      <c r="B125" s="292"/>
      <c r="C125" s="292"/>
      <c r="D125" s="337"/>
      <c r="E125" s="334"/>
      <c r="F125" s="330"/>
      <c r="G125" s="332"/>
      <c r="H125" s="333"/>
      <c r="I125" s="334" t="str">
        <f>IF(D125="","",IF(D125="RG",'Identificación RG-RF-RLA-FT'!#REF!,IF(H125="","",(CONCATENATE(H125," ",#REF!," ",G125," ",#REF!," ",#REF!," ",#REF!," ",#REF!)))))</f>
        <v/>
      </c>
      <c r="J125" s="333"/>
      <c r="K125" s="333" t="e">
        <f>CONCATENATE(" *",'Identificación RG-RF-RLA-FT'!#REF!," *",'Identificación RG-RF-RLA-FT'!#REF!," *",'Identificación RG-RF-RLA-FT'!#REF!)</f>
        <v>#REF!</v>
      </c>
      <c r="L125" s="332"/>
      <c r="M125" s="335"/>
      <c r="N125" s="333"/>
      <c r="O125" s="336" t="str">
        <f>IF(N125="Muy Alta",100%,IF(N125="Alta",80%,IF(N125="Media",60%,IF(N125="Baja",40%,IF(N125="Muy Baja",20%,"")))))</f>
        <v/>
      </c>
      <c r="P125" s="333"/>
      <c r="Q125" s="336" t="str">
        <f>IF(P125="Catastrófico",100%,IF(P125="Mayor",80%,IF(P125="Moderado",60%,IF(P125="Menor",40%,IF(P125="Leve",20%,"")))))</f>
        <v/>
      </c>
      <c r="R125" s="333"/>
      <c r="S125" s="336" t="str">
        <f>IF(R125="Catastrófico",100%,IF(R125="Mayor",80%,IF(R125="Moderado",60%,IF(R125="Menor",40%,IF(R125="Leve",20%,"")))))</f>
        <v/>
      </c>
      <c r="T125" s="333" t="str">
        <f>IF(U125=100%,"Catastrófico",IF(U125=80%,"Mayor",IF(U125=60%,"Moderado",IF(U125=40%,"Menor",IF(U125=20%,"Leve","")))))</f>
        <v/>
      </c>
      <c r="U125" s="336" t="str">
        <f>IF(AND(Q125="",S125=""),"",MAX(Q125,S125))</f>
        <v/>
      </c>
      <c r="V125" s="336" t="str">
        <f>CONCATENATE(N125,T125)</f>
        <v/>
      </c>
      <c r="W125" s="333" t="str">
        <f>IF(V125="Muy AltaLeve","Alto",IF(V125="Muy AltaMenor","Alto",IF(V125="Muy AltaModerado","Alto",IF(V125="Muy AltaMayor","Alto",IF(V125="Muy AltaCatastrófico","Extremo",IF(V125="AltaLeve","Moderado",IF(V125="AltaMenor","Moderado",IF(V125="AltaModerado","Alto",IF(V125="AltaMayor","Alto",IF(V125="AltaCatastrófico","Extremo",IF(V125="MediaLeve","Moderado",IF(V125="MediaMenor","Moderado",IF(V125="MediaModerado","Moderado",IF(V125="MediaMayor","Alto",IF(V125="MediaCatastrófico","Extremo",IF(V125="BajaLeve","Bajo",IF(V125="BajaMenor","Moderado",IF(V125="BajaModerado","Moderado",IF(V125="BajaMayor","Alto",IF(V125="BajaCatastrófico","Extremo",IF(V125="Muy BajaLeve","Bajo",IF(V125="Muy BajaMenor","Bajo",IF(V125="Muy BajaModerado","Moderado",IF(V125="Muy BajaMayor","Alto",IF(V125="Muy BajaCatastrófico","Extremo","")))))))))))))))))))))))))</f>
        <v/>
      </c>
      <c r="X125" s="62">
        <v>1</v>
      </c>
      <c r="Y125" s="62"/>
      <c r="Z125" s="62"/>
      <c r="AA125" s="62"/>
      <c r="AB125" s="62"/>
      <c r="AC125" s="62"/>
      <c r="AD125" s="62"/>
      <c r="AE125" s="77" t="str">
        <f t="shared" si="24"/>
        <v/>
      </c>
      <c r="AF125" s="65"/>
      <c r="AG125" s="89"/>
      <c r="AH125" s="65" t="str">
        <f t="shared" si="1"/>
        <v/>
      </c>
      <c r="AI125" s="65"/>
      <c r="AJ125" s="68" t="str">
        <f t="shared" si="2"/>
        <v/>
      </c>
      <c r="AK125" s="65"/>
      <c r="AL125" s="68" t="str">
        <f t="shared" si="3"/>
        <v/>
      </c>
      <c r="AM125" s="69" t="str">
        <f t="shared" si="0"/>
        <v/>
      </c>
      <c r="AN125" s="70" t="str">
        <f>IFERROR(IF(AH125="Probabilidad",(O125-(+O125*AM125)),IF(AH125="Impacto",O125,"")),"")</f>
        <v/>
      </c>
      <c r="AO125" s="70" t="str">
        <f>IFERROR(IF(AH125="Impacto",(U125-(+U125*AM125)),IF(AH125="Probabilidad",U125,"")),"")</f>
        <v/>
      </c>
      <c r="AP125" s="65"/>
      <c r="AQ125" s="65"/>
      <c r="AR125" s="65"/>
      <c r="AS125" s="382" t="str">
        <f>O125</f>
        <v/>
      </c>
      <c r="AT125" s="382" t="str">
        <f>IF(AN125="","",MIN(AN125:AN130))</f>
        <v/>
      </c>
      <c r="AU125" s="333" t="str">
        <f>IFERROR(IF(AT125="","",IF(AT125&lt;=0.2,"Muy Baja",IF(AT125&lt;=0.4,"Baja",IF(AT125&lt;=0.6,"Media",IF(AT125&lt;=0.8,"Alta","Muy Alta"))))),"")</f>
        <v/>
      </c>
      <c r="AV125" s="382" t="str">
        <f>U125</f>
        <v/>
      </c>
      <c r="AW125" s="382" t="str">
        <f>IF(AO125="","",MIN(AO125:AO130))</f>
        <v/>
      </c>
      <c r="AX125" s="333" t="str">
        <f>IFERROR(IF(AW125="","",IF(AW125&lt;=0.2,"Leve",IF(AW125&lt;=0.4,"Menor",IF(AW125&lt;=0.6,"Moderado",IF(AW125&lt;=0.8,"Mayor","Catastrófico"))))),"")</f>
        <v/>
      </c>
      <c r="AY125" s="333" t="str">
        <f>W125</f>
        <v/>
      </c>
      <c r="AZ125" s="333" t="str">
        <f>IFERROR(IF(OR(AND(AU125="Muy Baja",AX125="Leve"),AND(AU125="Muy Baja",AX125="Menor"),AND(AU125="Baja",AX125="Leve")),"Bajo",IF(OR(AND(AU125="Muy baja",AX125="Moderado"),AND(AU125="Baja",AX125="Menor"),AND(AU125="Baja",AX125="Moderado"),AND(AU125="Media",AX125="Leve"),AND(AU125="Media",AX125="Menor"),AND(AU125="Media",AX125="Moderado"),AND(AU125="Alta",AX125="Leve"),AND(AU125="Alta",AX125="Menor")),"Moderado",IF(OR(AND(AU125="Muy Baja",AX125="Mayor"),AND(AU125="Baja",AX125="Mayor"),AND(AU125="Media",AX125="Mayor"),AND(AU125="Alta",AX125="Moderado"),AND(AU125="Alta",AX125="Mayor"),AND(AU125="Muy Alta",AX125="Leve"),AND(AU125="Muy Alta",AX125="Menor"),AND(AU125="Muy Alta",AX125="Moderado"),AND(AU125="Muy Alta",AX125="Mayor")),"Alto",IF(OR(AND(AU125="Muy Baja",AX125="Catastrófico"),AND(AU125="Baja",AX125="Catastrófico"),AND(AU125="Media",AX125="Catastrófico"),AND(AU125="Alta",AX125="Catastrófico"),AND(AU125="Muy Alta",AX125="Catastrófico")),"Extremo","")))),"")</f>
        <v/>
      </c>
      <c r="BA125" s="333"/>
      <c r="BB125" s="332"/>
      <c r="BC125" s="332"/>
      <c r="BD125" s="381"/>
      <c r="BE125" s="381"/>
      <c r="BF125" s="40"/>
    </row>
    <row r="126" spans="1:58" ht="15" hidden="1" customHeight="1" x14ac:dyDescent="0.25">
      <c r="A126" s="292"/>
      <c r="B126" s="292"/>
      <c r="C126" s="292"/>
      <c r="D126" s="338"/>
      <c r="E126" s="292"/>
      <c r="F126" s="292"/>
      <c r="G126" s="292"/>
      <c r="H126" s="292"/>
      <c r="I126" s="292"/>
      <c r="J126" s="292"/>
      <c r="K126" s="292"/>
      <c r="L126" s="292"/>
      <c r="M126" s="292"/>
      <c r="N126" s="292"/>
      <c r="O126" s="292"/>
      <c r="P126" s="292"/>
      <c r="Q126" s="292"/>
      <c r="R126" s="292"/>
      <c r="S126" s="292"/>
      <c r="T126" s="292"/>
      <c r="U126" s="292"/>
      <c r="V126" s="292"/>
      <c r="W126" s="292"/>
      <c r="X126" s="71">
        <v>2</v>
      </c>
      <c r="Y126" s="71"/>
      <c r="Z126" s="71"/>
      <c r="AA126" s="71"/>
      <c r="AB126" s="71"/>
      <c r="AC126" s="71"/>
      <c r="AD126" s="71"/>
      <c r="AE126" s="77" t="str">
        <f t="shared" si="24"/>
        <v/>
      </c>
      <c r="AF126" s="67"/>
      <c r="AG126" s="78"/>
      <c r="AH126" s="67" t="str">
        <f t="shared" si="1"/>
        <v/>
      </c>
      <c r="AI126" s="67"/>
      <c r="AJ126" s="74" t="str">
        <f t="shared" si="2"/>
        <v/>
      </c>
      <c r="AK126" s="67"/>
      <c r="AL126" s="74" t="str">
        <f t="shared" si="3"/>
        <v/>
      </c>
      <c r="AM126" s="75" t="str">
        <f t="shared" si="0"/>
        <v/>
      </c>
      <c r="AN126" s="76" t="str">
        <f>IFERROR(IF(AND(AH125="Probabilidad",AH126="Probabilidad"),(AN125-(+AN125*AM126)),IF(AH126="Probabilidad",(O125-(+O125*AM126)),IF(AH126="Impacto",AN125,""))),"")</f>
        <v/>
      </c>
      <c r="AO126" s="76" t="str">
        <f>IFERROR(IF(AND(AH125="Impacto",AH126="Impacto"),(AO125-(+AO125*AM126)),IF(AH126="Impacto",(U125-(U125*AM126)),IF(AH126="Probabilidad",AO125,""))),"")</f>
        <v/>
      </c>
      <c r="AP126" s="67"/>
      <c r="AQ126" s="67"/>
      <c r="AR126" s="67"/>
      <c r="AS126" s="292"/>
      <c r="AT126" s="292"/>
      <c r="AU126" s="292"/>
      <c r="AV126" s="292"/>
      <c r="AW126" s="292"/>
      <c r="AX126" s="292"/>
      <c r="AY126" s="292"/>
      <c r="AZ126" s="292"/>
      <c r="BA126" s="292"/>
      <c r="BB126" s="292"/>
      <c r="BC126" s="292"/>
      <c r="BD126" s="292"/>
      <c r="BE126" s="292"/>
      <c r="BF126" s="40"/>
    </row>
    <row r="127" spans="1:58" ht="15" hidden="1" customHeight="1" x14ac:dyDescent="0.25">
      <c r="A127" s="292"/>
      <c r="B127" s="292"/>
      <c r="C127" s="292"/>
      <c r="D127" s="338"/>
      <c r="E127" s="292"/>
      <c r="F127" s="292"/>
      <c r="G127" s="292"/>
      <c r="H127" s="292"/>
      <c r="I127" s="292"/>
      <c r="J127" s="292"/>
      <c r="K127" s="292"/>
      <c r="L127" s="292"/>
      <c r="M127" s="292"/>
      <c r="N127" s="292"/>
      <c r="O127" s="292"/>
      <c r="P127" s="292"/>
      <c r="Q127" s="292"/>
      <c r="R127" s="292"/>
      <c r="S127" s="292"/>
      <c r="T127" s="292"/>
      <c r="U127" s="292"/>
      <c r="V127" s="292"/>
      <c r="W127" s="292"/>
      <c r="X127" s="71">
        <v>3</v>
      </c>
      <c r="Y127" s="71"/>
      <c r="Z127" s="71"/>
      <c r="AA127" s="71"/>
      <c r="AB127" s="71"/>
      <c r="AC127" s="71"/>
      <c r="AD127" s="71"/>
      <c r="AE127" s="77" t="str">
        <f t="shared" si="24"/>
        <v/>
      </c>
      <c r="AF127" s="67"/>
      <c r="AG127" s="78"/>
      <c r="AH127" s="67" t="str">
        <f t="shared" si="1"/>
        <v/>
      </c>
      <c r="AI127" s="67"/>
      <c r="AJ127" s="74" t="str">
        <f t="shared" si="2"/>
        <v/>
      </c>
      <c r="AK127" s="67"/>
      <c r="AL127" s="74" t="str">
        <f t="shared" si="3"/>
        <v/>
      </c>
      <c r="AM127" s="75" t="str">
        <f t="shared" si="0"/>
        <v/>
      </c>
      <c r="AN127" s="76" t="str">
        <f t="shared" ref="AN127:AN130" si="43">IFERROR(IF(AND(AH126="Probabilidad",AH127="Probabilidad"),(AN126-(+AN126*AM127)),IF(AND(AH126="Impacto",AH127="Probabilidad"),(AN125-(+AN125*AM127)),IF(AH127="Impacto",AN126,""))),"")</f>
        <v/>
      </c>
      <c r="AO127" s="76" t="str">
        <f t="shared" ref="AO127:AO130" si="44">IFERROR(IF(AND(AH126="Impacto",AH127="Impacto"),(AO126-(+AO126*AM127)),IF(AND(AH126="Probabilidad",AH127="Impacto"),(AO125-(+AO125*AM127)),IF(AH127="Probabilidad",AO126,""))),"")</f>
        <v/>
      </c>
      <c r="AP127" s="67"/>
      <c r="AQ127" s="67"/>
      <c r="AR127" s="67"/>
      <c r="AS127" s="292"/>
      <c r="AT127" s="292"/>
      <c r="AU127" s="292"/>
      <c r="AV127" s="292"/>
      <c r="AW127" s="292"/>
      <c r="AX127" s="292"/>
      <c r="AY127" s="292"/>
      <c r="AZ127" s="292"/>
      <c r="BA127" s="292"/>
      <c r="BB127" s="292"/>
      <c r="BC127" s="292"/>
      <c r="BD127" s="292"/>
      <c r="BE127" s="292"/>
      <c r="BF127" s="40"/>
    </row>
    <row r="128" spans="1:58" ht="15" hidden="1" customHeight="1" x14ac:dyDescent="0.25">
      <c r="A128" s="292"/>
      <c r="B128" s="292"/>
      <c r="C128" s="292"/>
      <c r="D128" s="338"/>
      <c r="E128" s="292"/>
      <c r="F128" s="292"/>
      <c r="G128" s="292"/>
      <c r="H128" s="292"/>
      <c r="I128" s="292"/>
      <c r="J128" s="292"/>
      <c r="K128" s="292"/>
      <c r="L128" s="292"/>
      <c r="M128" s="292"/>
      <c r="N128" s="292"/>
      <c r="O128" s="292"/>
      <c r="P128" s="292"/>
      <c r="Q128" s="292"/>
      <c r="R128" s="292"/>
      <c r="S128" s="292"/>
      <c r="T128" s="292"/>
      <c r="U128" s="292"/>
      <c r="V128" s="292"/>
      <c r="W128" s="292"/>
      <c r="X128" s="71">
        <v>4</v>
      </c>
      <c r="Y128" s="71"/>
      <c r="Z128" s="71"/>
      <c r="AA128" s="71"/>
      <c r="AB128" s="71"/>
      <c r="AC128" s="71"/>
      <c r="AD128" s="71"/>
      <c r="AE128" s="77" t="str">
        <f t="shared" si="24"/>
        <v/>
      </c>
      <c r="AF128" s="67"/>
      <c r="AG128" s="78"/>
      <c r="AH128" s="67" t="str">
        <f t="shared" si="1"/>
        <v/>
      </c>
      <c r="AI128" s="67"/>
      <c r="AJ128" s="74" t="str">
        <f t="shared" si="2"/>
        <v/>
      </c>
      <c r="AK128" s="67"/>
      <c r="AL128" s="74" t="str">
        <f t="shared" si="3"/>
        <v/>
      </c>
      <c r="AM128" s="75" t="str">
        <f t="shared" si="0"/>
        <v/>
      </c>
      <c r="AN128" s="76" t="str">
        <f t="shared" si="43"/>
        <v/>
      </c>
      <c r="AO128" s="76" t="str">
        <f t="shared" si="44"/>
        <v/>
      </c>
      <c r="AP128" s="67"/>
      <c r="AQ128" s="67"/>
      <c r="AR128" s="67"/>
      <c r="AS128" s="292"/>
      <c r="AT128" s="292"/>
      <c r="AU128" s="292"/>
      <c r="AV128" s="292"/>
      <c r="AW128" s="292"/>
      <c r="AX128" s="292"/>
      <c r="AY128" s="292"/>
      <c r="AZ128" s="292"/>
      <c r="BA128" s="292"/>
      <c r="BB128" s="292"/>
      <c r="BC128" s="292"/>
      <c r="BD128" s="292"/>
      <c r="BE128" s="292"/>
      <c r="BF128" s="40"/>
    </row>
    <row r="129" spans="1:58" ht="15" hidden="1" customHeight="1" x14ac:dyDescent="0.25">
      <c r="A129" s="292"/>
      <c r="B129" s="292"/>
      <c r="C129" s="292"/>
      <c r="D129" s="338"/>
      <c r="E129" s="292"/>
      <c r="F129" s="292"/>
      <c r="G129" s="292"/>
      <c r="H129" s="292"/>
      <c r="I129" s="292"/>
      <c r="J129" s="292"/>
      <c r="K129" s="292"/>
      <c r="L129" s="292"/>
      <c r="M129" s="292"/>
      <c r="N129" s="292"/>
      <c r="O129" s="292"/>
      <c r="P129" s="292"/>
      <c r="Q129" s="292"/>
      <c r="R129" s="292"/>
      <c r="S129" s="292"/>
      <c r="T129" s="292"/>
      <c r="U129" s="292"/>
      <c r="V129" s="292"/>
      <c r="W129" s="292"/>
      <c r="X129" s="71">
        <v>5</v>
      </c>
      <c r="Y129" s="71"/>
      <c r="Z129" s="71"/>
      <c r="AA129" s="71"/>
      <c r="AB129" s="71"/>
      <c r="AC129" s="71"/>
      <c r="AD129" s="71"/>
      <c r="AE129" s="77" t="str">
        <f t="shared" si="24"/>
        <v/>
      </c>
      <c r="AF129" s="67"/>
      <c r="AG129" s="78"/>
      <c r="AH129" s="67" t="str">
        <f t="shared" si="1"/>
        <v/>
      </c>
      <c r="AI129" s="67"/>
      <c r="AJ129" s="74" t="str">
        <f t="shared" si="2"/>
        <v/>
      </c>
      <c r="AK129" s="67"/>
      <c r="AL129" s="74" t="str">
        <f t="shared" si="3"/>
        <v/>
      </c>
      <c r="AM129" s="75" t="str">
        <f t="shared" si="0"/>
        <v/>
      </c>
      <c r="AN129" s="76" t="str">
        <f t="shared" si="43"/>
        <v/>
      </c>
      <c r="AO129" s="76" t="str">
        <f t="shared" si="44"/>
        <v/>
      </c>
      <c r="AP129" s="67"/>
      <c r="AQ129" s="67"/>
      <c r="AR129" s="67"/>
      <c r="AS129" s="292"/>
      <c r="AT129" s="292"/>
      <c r="AU129" s="292"/>
      <c r="AV129" s="292"/>
      <c r="AW129" s="292"/>
      <c r="AX129" s="292"/>
      <c r="AY129" s="292"/>
      <c r="AZ129" s="292"/>
      <c r="BA129" s="292"/>
      <c r="BB129" s="292"/>
      <c r="BC129" s="292"/>
      <c r="BD129" s="292"/>
      <c r="BE129" s="292"/>
      <c r="BF129" s="40"/>
    </row>
    <row r="130" spans="1:58" ht="15.75" hidden="1" customHeight="1" x14ac:dyDescent="0.25">
      <c r="A130" s="292"/>
      <c r="B130" s="292"/>
      <c r="C130" s="292"/>
      <c r="D130" s="339"/>
      <c r="E130" s="331"/>
      <c r="F130" s="331"/>
      <c r="G130" s="331"/>
      <c r="H130" s="331"/>
      <c r="I130" s="331"/>
      <c r="J130" s="331"/>
      <c r="K130" s="331"/>
      <c r="L130" s="331"/>
      <c r="M130" s="331"/>
      <c r="N130" s="331"/>
      <c r="O130" s="331"/>
      <c r="P130" s="331"/>
      <c r="Q130" s="331"/>
      <c r="R130" s="331"/>
      <c r="S130" s="331"/>
      <c r="T130" s="331"/>
      <c r="U130" s="331"/>
      <c r="V130" s="331"/>
      <c r="W130" s="331"/>
      <c r="X130" s="79">
        <v>6</v>
      </c>
      <c r="Y130" s="79"/>
      <c r="Z130" s="79"/>
      <c r="AA130" s="79"/>
      <c r="AB130" s="79"/>
      <c r="AC130" s="79"/>
      <c r="AD130" s="79"/>
      <c r="AE130" s="77" t="str">
        <f t="shared" si="24"/>
        <v/>
      </c>
      <c r="AF130" s="80"/>
      <c r="AG130" s="81"/>
      <c r="AH130" s="80" t="str">
        <f t="shared" si="1"/>
        <v/>
      </c>
      <c r="AI130" s="80"/>
      <c r="AJ130" s="83" t="str">
        <f t="shared" si="2"/>
        <v/>
      </c>
      <c r="AK130" s="80"/>
      <c r="AL130" s="83" t="str">
        <f t="shared" si="3"/>
        <v/>
      </c>
      <c r="AM130" s="84" t="str">
        <f t="shared" si="0"/>
        <v/>
      </c>
      <c r="AN130" s="94" t="str">
        <f t="shared" si="43"/>
        <v/>
      </c>
      <c r="AO130" s="94" t="str">
        <f t="shared" si="44"/>
        <v/>
      </c>
      <c r="AP130" s="80"/>
      <c r="AQ130" s="80"/>
      <c r="AR130" s="80"/>
      <c r="AS130" s="331"/>
      <c r="AT130" s="331"/>
      <c r="AU130" s="331"/>
      <c r="AV130" s="331"/>
      <c r="AW130" s="331"/>
      <c r="AX130" s="331"/>
      <c r="AY130" s="331"/>
      <c r="AZ130" s="331"/>
      <c r="BA130" s="331"/>
      <c r="BB130" s="331"/>
      <c r="BC130" s="331"/>
      <c r="BD130" s="331"/>
      <c r="BE130" s="331"/>
      <c r="BF130" s="40"/>
    </row>
    <row r="131" spans="1:58" ht="15" hidden="1" customHeight="1" x14ac:dyDescent="0.25">
      <c r="A131" s="292"/>
      <c r="B131" s="292"/>
      <c r="C131" s="292"/>
      <c r="D131" s="337"/>
      <c r="E131" s="334"/>
      <c r="F131" s="330"/>
      <c r="G131" s="332"/>
      <c r="H131" s="333"/>
      <c r="I131" s="334" t="str">
        <f>IF(D131="","",IF(D131="RG",'Identificación RG-RF-RLA-FT'!#REF!,IF(H131="","",(CONCATENATE(H131," ",#REF!," ",G131," ",#REF!," ",#REF!," ",#REF!," ",#REF!)))))</f>
        <v/>
      </c>
      <c r="J131" s="333"/>
      <c r="K131" s="333" t="e">
        <f>CONCATENATE(" *",'Identificación RG-RF-RLA-FT'!#REF!," *",'Identificación RG-RF-RLA-FT'!#REF!," *",'Identificación RG-RF-RLA-FT'!#REF!)</f>
        <v>#REF!</v>
      </c>
      <c r="L131" s="332"/>
      <c r="M131" s="335"/>
      <c r="N131" s="333"/>
      <c r="O131" s="336" t="str">
        <f>IF(N131="Muy Alta",100%,IF(N131="Alta",80%,IF(N131="Media",60%,IF(N131="Baja",40%,IF(N131="Muy Baja",20%,"")))))</f>
        <v/>
      </c>
      <c r="P131" s="333"/>
      <c r="Q131" s="336" t="str">
        <f>IF(P131="Catastrófico",100%,IF(P131="Mayor",80%,IF(P131="Moderado",60%,IF(P131="Menor",40%,IF(P131="Leve",20%,"")))))</f>
        <v/>
      </c>
      <c r="R131" s="333"/>
      <c r="S131" s="336" t="str">
        <f>IF(R131="Catastrófico",100%,IF(R131="Mayor",80%,IF(R131="Moderado",60%,IF(R131="Menor",40%,IF(R131="Leve",20%,"")))))</f>
        <v/>
      </c>
      <c r="T131" s="333" t="str">
        <f>IF(U131=100%,"Catastrófico",IF(U131=80%,"Mayor",IF(U131=60%,"Moderado",IF(U131=40%,"Menor",IF(U131=20%,"Leve","")))))</f>
        <v/>
      </c>
      <c r="U131" s="336" t="str">
        <f>IF(AND(Q131="",S131=""),"",MAX(Q131,S131))</f>
        <v/>
      </c>
      <c r="V131" s="336" t="str">
        <f>CONCATENATE(N131,T131)</f>
        <v/>
      </c>
      <c r="W131" s="333" t="str">
        <f>IF(V131="Muy AltaLeve","Alto",IF(V131="Muy AltaMenor","Alto",IF(V131="Muy AltaModerado","Alto",IF(V131="Muy AltaMayor","Alto",IF(V131="Muy AltaCatastrófico","Extremo",IF(V131="AltaLeve","Moderado",IF(V131="AltaMenor","Moderado",IF(V131="AltaModerado","Alto",IF(V131="AltaMayor","Alto",IF(V131="AltaCatastrófico","Extremo",IF(V131="MediaLeve","Moderado",IF(V131="MediaMenor","Moderado",IF(V131="MediaModerado","Moderado",IF(V131="MediaMayor","Alto",IF(V131="MediaCatastrófico","Extremo",IF(V131="BajaLeve","Bajo",IF(V131="BajaMenor","Moderado",IF(V131="BajaModerado","Moderado",IF(V131="BajaMayor","Alto",IF(V131="BajaCatastrófico","Extremo",IF(V131="Muy BajaLeve","Bajo",IF(V131="Muy BajaMenor","Bajo",IF(V131="Muy BajaModerado","Moderado",IF(V131="Muy BajaMayor","Alto",IF(V131="Muy BajaCatastrófico","Extremo","")))))))))))))))))))))))))</f>
        <v/>
      </c>
      <c r="X131" s="62">
        <v>1</v>
      </c>
      <c r="Y131" s="62"/>
      <c r="Z131" s="62"/>
      <c r="AA131" s="62"/>
      <c r="AB131" s="62"/>
      <c r="AC131" s="62"/>
      <c r="AD131" s="62"/>
      <c r="AE131" s="77" t="str">
        <f t="shared" si="24"/>
        <v/>
      </c>
      <c r="AF131" s="65"/>
      <c r="AG131" s="89"/>
      <c r="AH131" s="65" t="str">
        <f t="shared" si="1"/>
        <v/>
      </c>
      <c r="AI131" s="65"/>
      <c r="AJ131" s="68" t="str">
        <f t="shared" si="2"/>
        <v/>
      </c>
      <c r="AK131" s="65"/>
      <c r="AL131" s="68" t="str">
        <f t="shared" si="3"/>
        <v/>
      </c>
      <c r="AM131" s="69" t="str">
        <f t="shared" si="0"/>
        <v/>
      </c>
      <c r="AN131" s="70" t="str">
        <f>IFERROR(IF(AH131="Probabilidad",(O131-(+O131*AM131)),IF(AH131="Impacto",O131,"")),"")</f>
        <v/>
      </c>
      <c r="AO131" s="70" t="str">
        <f>IFERROR(IF(AH131="Impacto",(U131-(+U131*AM131)),IF(AH131="Probabilidad",U131,"")),"")</f>
        <v/>
      </c>
      <c r="AP131" s="65"/>
      <c r="AQ131" s="65"/>
      <c r="AR131" s="65"/>
      <c r="AS131" s="382" t="str">
        <f>O131</f>
        <v/>
      </c>
      <c r="AT131" s="382" t="str">
        <f>IF(AN131="","",MIN(AN131:AN136))</f>
        <v/>
      </c>
      <c r="AU131" s="333" t="str">
        <f>IFERROR(IF(AT131="","",IF(AT131&lt;=0.2,"Muy Baja",IF(AT131&lt;=0.4,"Baja",IF(AT131&lt;=0.6,"Media",IF(AT131&lt;=0.8,"Alta","Muy Alta"))))),"")</f>
        <v/>
      </c>
      <c r="AV131" s="382" t="str">
        <f>U131</f>
        <v/>
      </c>
      <c r="AW131" s="382" t="str">
        <f>IF(AO131="","",MIN(AO131:AO136))</f>
        <v/>
      </c>
      <c r="AX131" s="333" t="str">
        <f>IFERROR(IF(AW131="","",IF(AW131&lt;=0.2,"Leve",IF(AW131&lt;=0.4,"Menor",IF(AW131&lt;=0.6,"Moderado",IF(AW131&lt;=0.8,"Mayor","Catastrófico"))))),"")</f>
        <v/>
      </c>
      <c r="AY131" s="333" t="str">
        <f>W131</f>
        <v/>
      </c>
      <c r="AZ131" s="333" t="str">
        <f>IFERROR(IF(OR(AND(AU131="Muy Baja",AX131="Leve"),AND(AU131="Muy Baja",AX131="Menor"),AND(AU131="Baja",AX131="Leve")),"Bajo",IF(OR(AND(AU131="Muy baja",AX131="Moderado"),AND(AU131="Baja",AX131="Menor"),AND(AU131="Baja",AX131="Moderado"),AND(AU131="Media",AX131="Leve"),AND(AU131="Media",AX131="Menor"),AND(AU131="Media",AX131="Moderado"),AND(AU131="Alta",AX131="Leve"),AND(AU131="Alta",AX131="Menor")),"Moderado",IF(OR(AND(AU131="Muy Baja",AX131="Mayor"),AND(AU131="Baja",AX131="Mayor"),AND(AU131="Media",AX131="Mayor"),AND(AU131="Alta",AX131="Moderado"),AND(AU131="Alta",AX131="Mayor"),AND(AU131="Muy Alta",AX131="Leve"),AND(AU131="Muy Alta",AX131="Menor"),AND(AU131="Muy Alta",AX131="Moderado"),AND(AU131="Muy Alta",AX131="Mayor")),"Alto",IF(OR(AND(AU131="Muy Baja",AX131="Catastrófico"),AND(AU131="Baja",AX131="Catastrófico"),AND(AU131="Media",AX131="Catastrófico"),AND(AU131="Alta",AX131="Catastrófico"),AND(AU131="Muy Alta",AX131="Catastrófico")),"Extremo","")))),"")</f>
        <v/>
      </c>
      <c r="BA131" s="333"/>
      <c r="BB131" s="332"/>
      <c r="BC131" s="332"/>
      <c r="BD131" s="381"/>
      <c r="BE131" s="381"/>
      <c r="BF131" s="40"/>
    </row>
    <row r="132" spans="1:58" ht="15" hidden="1" customHeight="1" x14ac:dyDescent="0.25">
      <c r="A132" s="292"/>
      <c r="B132" s="292"/>
      <c r="C132" s="292"/>
      <c r="D132" s="338"/>
      <c r="E132" s="292"/>
      <c r="F132" s="292"/>
      <c r="G132" s="292"/>
      <c r="H132" s="292"/>
      <c r="I132" s="292"/>
      <c r="J132" s="292"/>
      <c r="K132" s="292"/>
      <c r="L132" s="292"/>
      <c r="M132" s="292"/>
      <c r="N132" s="292"/>
      <c r="O132" s="292"/>
      <c r="P132" s="292"/>
      <c r="Q132" s="292"/>
      <c r="R132" s="292"/>
      <c r="S132" s="292"/>
      <c r="T132" s="292"/>
      <c r="U132" s="292"/>
      <c r="V132" s="292"/>
      <c r="W132" s="292"/>
      <c r="X132" s="71">
        <v>2</v>
      </c>
      <c r="Y132" s="71"/>
      <c r="Z132" s="71"/>
      <c r="AA132" s="71"/>
      <c r="AB132" s="71"/>
      <c r="AC132" s="71"/>
      <c r="AD132" s="71"/>
      <c r="AE132" s="77" t="str">
        <f t="shared" si="24"/>
        <v/>
      </c>
      <c r="AF132" s="67"/>
      <c r="AG132" s="78"/>
      <c r="AH132" s="67" t="str">
        <f t="shared" si="1"/>
        <v/>
      </c>
      <c r="AI132" s="67"/>
      <c r="AJ132" s="74" t="str">
        <f t="shared" si="2"/>
        <v/>
      </c>
      <c r="AK132" s="67"/>
      <c r="AL132" s="74" t="str">
        <f t="shared" si="3"/>
        <v/>
      </c>
      <c r="AM132" s="75" t="str">
        <f t="shared" si="0"/>
        <v/>
      </c>
      <c r="AN132" s="76" t="str">
        <f>IFERROR(IF(AND(AH131="Probabilidad",AH132="Probabilidad"),(AN131-(+AN131*AM132)),IF(AH132="Probabilidad",(O131-(+O131*AM132)),IF(AH132="Impacto",AN131,""))),"")</f>
        <v/>
      </c>
      <c r="AO132" s="76" t="str">
        <f>IFERROR(IF(AND(AH131="Impacto",AH132="Impacto"),(AO131-(+AO131*AM132)),IF(AH132="Impacto",(U131-(U131*AM132)),IF(AH132="Probabilidad",AO131,""))),"")</f>
        <v/>
      </c>
      <c r="AP132" s="67"/>
      <c r="AQ132" s="67"/>
      <c r="AR132" s="67"/>
      <c r="AS132" s="292"/>
      <c r="AT132" s="292"/>
      <c r="AU132" s="292"/>
      <c r="AV132" s="292"/>
      <c r="AW132" s="292"/>
      <c r="AX132" s="292"/>
      <c r="AY132" s="292"/>
      <c r="AZ132" s="292"/>
      <c r="BA132" s="292"/>
      <c r="BB132" s="292"/>
      <c r="BC132" s="292"/>
      <c r="BD132" s="292"/>
      <c r="BE132" s="292"/>
      <c r="BF132" s="40"/>
    </row>
    <row r="133" spans="1:58" ht="15" hidden="1" customHeight="1" x14ac:dyDescent="0.25">
      <c r="A133" s="292"/>
      <c r="B133" s="292"/>
      <c r="C133" s="292"/>
      <c r="D133" s="338"/>
      <c r="E133" s="292"/>
      <c r="F133" s="292"/>
      <c r="G133" s="292"/>
      <c r="H133" s="292"/>
      <c r="I133" s="292"/>
      <c r="J133" s="292"/>
      <c r="K133" s="292"/>
      <c r="L133" s="292"/>
      <c r="M133" s="292"/>
      <c r="N133" s="292"/>
      <c r="O133" s="292"/>
      <c r="P133" s="292"/>
      <c r="Q133" s="292"/>
      <c r="R133" s="292"/>
      <c r="S133" s="292"/>
      <c r="T133" s="292"/>
      <c r="U133" s="292"/>
      <c r="V133" s="292"/>
      <c r="W133" s="292"/>
      <c r="X133" s="71">
        <v>3</v>
      </c>
      <c r="Y133" s="71"/>
      <c r="Z133" s="71"/>
      <c r="AA133" s="71"/>
      <c r="AB133" s="71"/>
      <c r="AC133" s="71"/>
      <c r="AD133" s="71"/>
      <c r="AE133" s="77" t="str">
        <f t="shared" si="24"/>
        <v/>
      </c>
      <c r="AF133" s="67"/>
      <c r="AG133" s="78"/>
      <c r="AH133" s="67" t="str">
        <f t="shared" si="1"/>
        <v/>
      </c>
      <c r="AI133" s="67"/>
      <c r="AJ133" s="74" t="str">
        <f t="shared" si="2"/>
        <v/>
      </c>
      <c r="AK133" s="67"/>
      <c r="AL133" s="74" t="str">
        <f t="shared" si="3"/>
        <v/>
      </c>
      <c r="AM133" s="75" t="str">
        <f t="shared" si="0"/>
        <v/>
      </c>
      <c r="AN133" s="76" t="str">
        <f t="shared" ref="AN133:AN136" si="45">IFERROR(IF(AND(AH132="Probabilidad",AH133="Probabilidad"),(AN132-(+AN132*AM133)),IF(AND(AH132="Impacto",AH133="Probabilidad"),(AN131-(+AN131*AM133)),IF(AH133="Impacto",AN132,""))),"")</f>
        <v/>
      </c>
      <c r="AO133" s="76" t="str">
        <f t="shared" ref="AO133:AO136" si="46">IFERROR(IF(AND(AH132="Impacto",AH133="Impacto"),(AO132-(+AO132*AM133)),IF(AND(AH132="Probabilidad",AH133="Impacto"),(AO131-(+AO131*AM133)),IF(AH133="Probabilidad",AO132,""))),"")</f>
        <v/>
      </c>
      <c r="AP133" s="67"/>
      <c r="AQ133" s="67"/>
      <c r="AR133" s="67"/>
      <c r="AS133" s="292"/>
      <c r="AT133" s="292"/>
      <c r="AU133" s="292"/>
      <c r="AV133" s="292"/>
      <c r="AW133" s="292"/>
      <c r="AX133" s="292"/>
      <c r="AY133" s="292"/>
      <c r="AZ133" s="292"/>
      <c r="BA133" s="292"/>
      <c r="BB133" s="292"/>
      <c r="BC133" s="292"/>
      <c r="BD133" s="292"/>
      <c r="BE133" s="292"/>
      <c r="BF133" s="40"/>
    </row>
    <row r="134" spans="1:58" ht="15" hidden="1" customHeight="1" x14ac:dyDescent="0.25">
      <c r="A134" s="292"/>
      <c r="B134" s="292"/>
      <c r="C134" s="292"/>
      <c r="D134" s="338"/>
      <c r="E134" s="292"/>
      <c r="F134" s="292"/>
      <c r="G134" s="292"/>
      <c r="H134" s="292"/>
      <c r="I134" s="292"/>
      <c r="J134" s="292"/>
      <c r="K134" s="292"/>
      <c r="L134" s="292"/>
      <c r="M134" s="292"/>
      <c r="N134" s="292"/>
      <c r="O134" s="292"/>
      <c r="P134" s="292"/>
      <c r="Q134" s="292"/>
      <c r="R134" s="292"/>
      <c r="S134" s="292"/>
      <c r="T134" s="292"/>
      <c r="U134" s="292"/>
      <c r="V134" s="292"/>
      <c r="W134" s="292"/>
      <c r="X134" s="71">
        <v>4</v>
      </c>
      <c r="Y134" s="71"/>
      <c r="Z134" s="71"/>
      <c r="AA134" s="71"/>
      <c r="AB134" s="71"/>
      <c r="AC134" s="71"/>
      <c r="AD134" s="71"/>
      <c r="AE134" s="77" t="str">
        <f t="shared" si="24"/>
        <v/>
      </c>
      <c r="AF134" s="67"/>
      <c r="AG134" s="78"/>
      <c r="AH134" s="67" t="str">
        <f t="shared" si="1"/>
        <v/>
      </c>
      <c r="AI134" s="67"/>
      <c r="AJ134" s="74" t="str">
        <f t="shared" si="2"/>
        <v/>
      </c>
      <c r="AK134" s="67"/>
      <c r="AL134" s="74" t="str">
        <f t="shared" si="3"/>
        <v/>
      </c>
      <c r="AM134" s="75" t="str">
        <f t="shared" si="0"/>
        <v/>
      </c>
      <c r="AN134" s="76" t="str">
        <f t="shared" si="45"/>
        <v/>
      </c>
      <c r="AO134" s="76" t="str">
        <f t="shared" si="46"/>
        <v/>
      </c>
      <c r="AP134" s="67"/>
      <c r="AQ134" s="67"/>
      <c r="AR134" s="67"/>
      <c r="AS134" s="292"/>
      <c r="AT134" s="292"/>
      <c r="AU134" s="292"/>
      <c r="AV134" s="292"/>
      <c r="AW134" s="292"/>
      <c r="AX134" s="292"/>
      <c r="AY134" s="292"/>
      <c r="AZ134" s="292"/>
      <c r="BA134" s="292"/>
      <c r="BB134" s="292"/>
      <c r="BC134" s="292"/>
      <c r="BD134" s="292"/>
      <c r="BE134" s="292"/>
      <c r="BF134" s="40"/>
    </row>
    <row r="135" spans="1:58" ht="15" hidden="1" customHeight="1" x14ac:dyDescent="0.25">
      <c r="A135" s="292"/>
      <c r="B135" s="292"/>
      <c r="C135" s="292"/>
      <c r="D135" s="338"/>
      <c r="E135" s="292"/>
      <c r="F135" s="292"/>
      <c r="G135" s="292"/>
      <c r="H135" s="292"/>
      <c r="I135" s="292"/>
      <c r="J135" s="292"/>
      <c r="K135" s="292"/>
      <c r="L135" s="292"/>
      <c r="M135" s="292"/>
      <c r="N135" s="292"/>
      <c r="O135" s="292"/>
      <c r="P135" s="292"/>
      <c r="Q135" s="292"/>
      <c r="R135" s="292"/>
      <c r="S135" s="292"/>
      <c r="T135" s="292"/>
      <c r="U135" s="292"/>
      <c r="V135" s="292"/>
      <c r="W135" s="292"/>
      <c r="X135" s="71">
        <v>5</v>
      </c>
      <c r="Y135" s="71"/>
      <c r="Z135" s="71"/>
      <c r="AA135" s="71"/>
      <c r="AB135" s="71"/>
      <c r="AC135" s="71"/>
      <c r="AD135" s="71"/>
      <c r="AE135" s="77" t="str">
        <f t="shared" si="24"/>
        <v/>
      </c>
      <c r="AF135" s="67"/>
      <c r="AG135" s="78"/>
      <c r="AH135" s="67" t="str">
        <f t="shared" si="1"/>
        <v/>
      </c>
      <c r="AI135" s="67"/>
      <c r="AJ135" s="74" t="str">
        <f t="shared" si="2"/>
        <v/>
      </c>
      <c r="AK135" s="67"/>
      <c r="AL135" s="74" t="str">
        <f t="shared" si="3"/>
        <v/>
      </c>
      <c r="AM135" s="75" t="str">
        <f t="shared" si="0"/>
        <v/>
      </c>
      <c r="AN135" s="76" t="str">
        <f t="shared" si="45"/>
        <v/>
      </c>
      <c r="AO135" s="76" t="str">
        <f t="shared" si="46"/>
        <v/>
      </c>
      <c r="AP135" s="67"/>
      <c r="AQ135" s="67"/>
      <c r="AR135" s="67"/>
      <c r="AS135" s="292"/>
      <c r="AT135" s="292"/>
      <c r="AU135" s="292"/>
      <c r="AV135" s="292"/>
      <c r="AW135" s="292"/>
      <c r="AX135" s="292"/>
      <c r="AY135" s="292"/>
      <c r="AZ135" s="292"/>
      <c r="BA135" s="292"/>
      <c r="BB135" s="292"/>
      <c r="BC135" s="292"/>
      <c r="BD135" s="292"/>
      <c r="BE135" s="292"/>
      <c r="BF135" s="40"/>
    </row>
    <row r="136" spans="1:58" ht="15.75" hidden="1" customHeight="1" x14ac:dyDescent="0.25">
      <c r="A136" s="292"/>
      <c r="B136" s="292"/>
      <c r="C136" s="292"/>
      <c r="D136" s="339"/>
      <c r="E136" s="331"/>
      <c r="F136" s="331"/>
      <c r="G136" s="331"/>
      <c r="H136" s="331"/>
      <c r="I136" s="331"/>
      <c r="J136" s="331"/>
      <c r="K136" s="331"/>
      <c r="L136" s="331"/>
      <c r="M136" s="331"/>
      <c r="N136" s="331"/>
      <c r="O136" s="331"/>
      <c r="P136" s="331"/>
      <c r="Q136" s="331"/>
      <c r="R136" s="331"/>
      <c r="S136" s="331"/>
      <c r="T136" s="331"/>
      <c r="U136" s="331"/>
      <c r="V136" s="331"/>
      <c r="W136" s="331"/>
      <c r="X136" s="79">
        <v>6</v>
      </c>
      <c r="Y136" s="79"/>
      <c r="Z136" s="79"/>
      <c r="AA136" s="79"/>
      <c r="AB136" s="79"/>
      <c r="AC136" s="79"/>
      <c r="AD136" s="79"/>
      <c r="AE136" s="77" t="str">
        <f t="shared" si="24"/>
        <v/>
      </c>
      <c r="AF136" s="80"/>
      <c r="AG136" s="81"/>
      <c r="AH136" s="80" t="str">
        <f t="shared" si="1"/>
        <v/>
      </c>
      <c r="AI136" s="80"/>
      <c r="AJ136" s="83" t="str">
        <f t="shared" si="2"/>
        <v/>
      </c>
      <c r="AK136" s="80"/>
      <c r="AL136" s="83" t="str">
        <f t="shared" si="3"/>
        <v/>
      </c>
      <c r="AM136" s="84" t="str">
        <f t="shared" si="0"/>
        <v/>
      </c>
      <c r="AN136" s="94" t="str">
        <f t="shared" si="45"/>
        <v/>
      </c>
      <c r="AO136" s="94" t="str">
        <f t="shared" si="46"/>
        <v/>
      </c>
      <c r="AP136" s="80"/>
      <c r="AQ136" s="80"/>
      <c r="AR136" s="80"/>
      <c r="AS136" s="331"/>
      <c r="AT136" s="331"/>
      <c r="AU136" s="331"/>
      <c r="AV136" s="331"/>
      <c r="AW136" s="331"/>
      <c r="AX136" s="331"/>
      <c r="AY136" s="331"/>
      <c r="AZ136" s="331"/>
      <c r="BA136" s="331"/>
      <c r="BB136" s="331"/>
      <c r="BC136" s="331"/>
      <c r="BD136" s="331"/>
      <c r="BE136" s="331"/>
      <c r="BF136" s="40"/>
    </row>
    <row r="137" spans="1:58" ht="15" hidden="1" customHeight="1" x14ac:dyDescent="0.25">
      <c r="A137" s="292"/>
      <c r="B137" s="292"/>
      <c r="C137" s="292"/>
      <c r="D137" s="337"/>
      <c r="E137" s="334"/>
      <c r="F137" s="330"/>
      <c r="G137" s="332"/>
      <c r="H137" s="333"/>
      <c r="I137" s="334" t="str">
        <f>IF(D137="","",IF(D137="RG",'Identificación RG-RF-RLA-FT'!#REF!,IF(H137="","",(CONCATENATE(H137," ",#REF!," ",G137," ",#REF!," ",#REF!," ",#REF!," ",#REF!)))))</f>
        <v/>
      </c>
      <c r="J137" s="333"/>
      <c r="K137" s="333" t="e">
        <f>CONCATENATE(" *",'Identificación RG-RF-RLA-FT'!#REF!," *",'Identificación RG-RF-RLA-FT'!#REF!," *",'Identificación RG-RF-RLA-FT'!#REF!)</f>
        <v>#REF!</v>
      </c>
      <c r="L137" s="332"/>
      <c r="M137" s="335"/>
      <c r="N137" s="333"/>
      <c r="O137" s="336" t="str">
        <f>IF(N137="Muy Alta",100%,IF(N137="Alta",80%,IF(N137="Media",60%,IF(N137="Baja",40%,IF(N137="Muy Baja",20%,"")))))</f>
        <v/>
      </c>
      <c r="P137" s="333"/>
      <c r="Q137" s="336" t="str">
        <f>IF(P137="Catastrófico",100%,IF(P137="Mayor",80%,IF(P137="Moderado",60%,IF(P137="Menor",40%,IF(P137="Leve",20%,"")))))</f>
        <v/>
      </c>
      <c r="R137" s="333"/>
      <c r="S137" s="336" t="str">
        <f>IF(R137="Catastrófico",100%,IF(R137="Mayor",80%,IF(R137="Moderado",60%,IF(R137="Menor",40%,IF(R137="Leve",20%,"")))))</f>
        <v/>
      </c>
      <c r="T137" s="333" t="str">
        <f>IF(U137=100%,"Catastrófico",IF(U137=80%,"Mayor",IF(U137=60%,"Moderado",IF(U137=40%,"Menor",IF(U137=20%,"Leve","")))))</f>
        <v/>
      </c>
      <c r="U137" s="336" t="str">
        <f>IF(AND(Q137="",S137=""),"",MAX(Q137,S137))</f>
        <v/>
      </c>
      <c r="V137" s="336" t="str">
        <f>CONCATENATE(N137,T137)</f>
        <v/>
      </c>
      <c r="W137" s="333" t="str">
        <f>IF(V137="Muy AltaLeve","Alto",IF(V137="Muy AltaMenor","Alto",IF(V137="Muy AltaModerado","Alto",IF(V137="Muy AltaMayor","Alto",IF(V137="Muy AltaCatastrófico","Extremo",IF(V137="AltaLeve","Moderado",IF(V137="AltaMenor","Moderado",IF(V137="AltaModerado","Alto",IF(V137="AltaMayor","Alto",IF(V137="AltaCatastrófico","Extremo",IF(V137="MediaLeve","Moderado",IF(V137="MediaMenor","Moderado",IF(V137="MediaModerado","Moderado",IF(V137="MediaMayor","Alto",IF(V137="MediaCatastrófico","Extremo",IF(V137="BajaLeve","Bajo",IF(V137="BajaMenor","Moderado",IF(V137="BajaModerado","Moderado",IF(V137="BajaMayor","Alto",IF(V137="BajaCatastrófico","Extremo",IF(V137="Muy BajaLeve","Bajo",IF(V137="Muy BajaMenor","Bajo",IF(V137="Muy BajaModerado","Moderado",IF(V137="Muy BajaMayor","Alto",IF(V137="Muy BajaCatastrófico","Extremo","")))))))))))))))))))))))))</f>
        <v/>
      </c>
      <c r="X137" s="62">
        <v>1</v>
      </c>
      <c r="Y137" s="62"/>
      <c r="Z137" s="62"/>
      <c r="AA137" s="62"/>
      <c r="AB137" s="62"/>
      <c r="AC137" s="62"/>
      <c r="AD137" s="62"/>
      <c r="AE137" s="77" t="str">
        <f t="shared" si="24"/>
        <v/>
      </c>
      <c r="AF137" s="65"/>
      <c r="AG137" s="89"/>
      <c r="AH137" s="65" t="str">
        <f t="shared" si="1"/>
        <v/>
      </c>
      <c r="AI137" s="65"/>
      <c r="AJ137" s="68" t="str">
        <f t="shared" si="2"/>
        <v/>
      </c>
      <c r="AK137" s="65"/>
      <c r="AL137" s="68" t="str">
        <f t="shared" si="3"/>
        <v/>
      </c>
      <c r="AM137" s="69" t="str">
        <f t="shared" si="0"/>
        <v/>
      </c>
      <c r="AN137" s="70" t="str">
        <f>IFERROR(IF(AH137="Probabilidad",(O137-(+O137*AM137)),IF(AH137="Impacto",O137,"")),"")</f>
        <v/>
      </c>
      <c r="AO137" s="70" t="str">
        <f>IFERROR(IF(AH137="Impacto",(U137-(+U137*AM137)),IF(AH137="Probabilidad",U137,"")),"")</f>
        <v/>
      </c>
      <c r="AP137" s="65"/>
      <c r="AQ137" s="65"/>
      <c r="AR137" s="65"/>
      <c r="AS137" s="382" t="str">
        <f>O137</f>
        <v/>
      </c>
      <c r="AT137" s="382" t="str">
        <f>IF(AN137="","",MIN(AN137:AN142))</f>
        <v/>
      </c>
      <c r="AU137" s="333" t="str">
        <f>IFERROR(IF(AT137="","",IF(AT137&lt;=0.2,"Muy Baja",IF(AT137&lt;=0.4,"Baja",IF(AT137&lt;=0.6,"Media",IF(AT137&lt;=0.8,"Alta","Muy Alta"))))),"")</f>
        <v/>
      </c>
      <c r="AV137" s="382" t="str">
        <f>U137</f>
        <v/>
      </c>
      <c r="AW137" s="382" t="str">
        <f>IF(AO137="","",MIN(AO137:AO142))</f>
        <v/>
      </c>
      <c r="AX137" s="333" t="str">
        <f>IFERROR(IF(AW137="","",IF(AW137&lt;=0.2,"Leve",IF(AW137&lt;=0.4,"Menor",IF(AW137&lt;=0.6,"Moderado",IF(AW137&lt;=0.8,"Mayor","Catastrófico"))))),"")</f>
        <v/>
      </c>
      <c r="AY137" s="333" t="str">
        <f>W137</f>
        <v/>
      </c>
      <c r="AZ137" s="333" t="str">
        <f>IFERROR(IF(OR(AND(AU137="Muy Baja",AX137="Leve"),AND(AU137="Muy Baja",AX137="Menor"),AND(AU137="Baja",AX137="Leve")),"Bajo",IF(OR(AND(AU137="Muy baja",AX137="Moderado"),AND(AU137="Baja",AX137="Menor"),AND(AU137="Baja",AX137="Moderado"),AND(AU137="Media",AX137="Leve"),AND(AU137="Media",AX137="Menor"),AND(AU137="Media",AX137="Moderado"),AND(AU137="Alta",AX137="Leve"),AND(AU137="Alta",AX137="Menor")),"Moderado",IF(OR(AND(AU137="Muy Baja",AX137="Mayor"),AND(AU137="Baja",AX137="Mayor"),AND(AU137="Media",AX137="Mayor"),AND(AU137="Alta",AX137="Moderado"),AND(AU137="Alta",AX137="Mayor"),AND(AU137="Muy Alta",AX137="Leve"),AND(AU137="Muy Alta",AX137="Menor"),AND(AU137="Muy Alta",AX137="Moderado"),AND(AU137="Muy Alta",AX137="Mayor")),"Alto",IF(OR(AND(AU137="Muy Baja",AX137="Catastrófico"),AND(AU137="Baja",AX137="Catastrófico"),AND(AU137="Media",AX137="Catastrófico"),AND(AU137="Alta",AX137="Catastrófico"),AND(AU137="Muy Alta",AX137="Catastrófico")),"Extremo","")))),"")</f>
        <v/>
      </c>
      <c r="BA137" s="333"/>
      <c r="BB137" s="332"/>
      <c r="BC137" s="332"/>
      <c r="BD137" s="381"/>
      <c r="BE137" s="381"/>
      <c r="BF137" s="40"/>
    </row>
    <row r="138" spans="1:58" ht="15" hidden="1" customHeight="1" x14ac:dyDescent="0.25">
      <c r="A138" s="292"/>
      <c r="B138" s="292"/>
      <c r="C138" s="292"/>
      <c r="D138" s="338"/>
      <c r="E138" s="292"/>
      <c r="F138" s="292"/>
      <c r="G138" s="292"/>
      <c r="H138" s="292"/>
      <c r="I138" s="292"/>
      <c r="J138" s="292"/>
      <c r="K138" s="292"/>
      <c r="L138" s="292"/>
      <c r="M138" s="292"/>
      <c r="N138" s="292"/>
      <c r="O138" s="292"/>
      <c r="P138" s="292"/>
      <c r="Q138" s="292"/>
      <c r="R138" s="292"/>
      <c r="S138" s="292"/>
      <c r="T138" s="292"/>
      <c r="U138" s="292"/>
      <c r="V138" s="292"/>
      <c r="W138" s="292"/>
      <c r="X138" s="71">
        <v>2</v>
      </c>
      <c r="Y138" s="71"/>
      <c r="Z138" s="71"/>
      <c r="AA138" s="71"/>
      <c r="AB138" s="71"/>
      <c r="AC138" s="71"/>
      <c r="AD138" s="71"/>
      <c r="AE138" s="77" t="str">
        <f t="shared" si="24"/>
        <v/>
      </c>
      <c r="AF138" s="67"/>
      <c r="AG138" s="78"/>
      <c r="AH138" s="67" t="str">
        <f t="shared" si="1"/>
        <v/>
      </c>
      <c r="AI138" s="67"/>
      <c r="AJ138" s="74" t="str">
        <f t="shared" si="2"/>
        <v/>
      </c>
      <c r="AK138" s="67"/>
      <c r="AL138" s="74" t="str">
        <f t="shared" si="3"/>
        <v/>
      </c>
      <c r="AM138" s="75" t="str">
        <f t="shared" si="0"/>
        <v/>
      </c>
      <c r="AN138" s="76" t="str">
        <f>IFERROR(IF(AND(AH137="Probabilidad",AH138="Probabilidad"),(AN137-(+AN137*AM138)),IF(AH138="Probabilidad",(O137-(+O137*AM138)),IF(AH138="Impacto",AN137,""))),"")</f>
        <v/>
      </c>
      <c r="AO138" s="76" t="str">
        <f>IFERROR(IF(AND(AH137="Impacto",AH138="Impacto"),(AO137-(+AO137*AM138)),IF(AH138="Impacto",(U137-(U137*AM138)),IF(AH138="Probabilidad",AO137,""))),"")</f>
        <v/>
      </c>
      <c r="AP138" s="67"/>
      <c r="AQ138" s="67"/>
      <c r="AR138" s="67"/>
      <c r="AS138" s="292"/>
      <c r="AT138" s="292"/>
      <c r="AU138" s="292"/>
      <c r="AV138" s="292"/>
      <c r="AW138" s="292"/>
      <c r="AX138" s="292"/>
      <c r="AY138" s="292"/>
      <c r="AZ138" s="292"/>
      <c r="BA138" s="292"/>
      <c r="BB138" s="292"/>
      <c r="BC138" s="292"/>
      <c r="BD138" s="292"/>
      <c r="BE138" s="292"/>
      <c r="BF138" s="40"/>
    </row>
    <row r="139" spans="1:58" ht="15" hidden="1" customHeight="1" x14ac:dyDescent="0.25">
      <c r="A139" s="292"/>
      <c r="B139" s="292"/>
      <c r="C139" s="292"/>
      <c r="D139" s="338"/>
      <c r="E139" s="292"/>
      <c r="F139" s="292"/>
      <c r="G139" s="292"/>
      <c r="H139" s="292"/>
      <c r="I139" s="292"/>
      <c r="J139" s="292"/>
      <c r="K139" s="292"/>
      <c r="L139" s="292"/>
      <c r="M139" s="292"/>
      <c r="N139" s="292"/>
      <c r="O139" s="292"/>
      <c r="P139" s="292"/>
      <c r="Q139" s="292"/>
      <c r="R139" s="292"/>
      <c r="S139" s="292"/>
      <c r="T139" s="292"/>
      <c r="U139" s="292"/>
      <c r="V139" s="292"/>
      <c r="W139" s="292"/>
      <c r="X139" s="71">
        <v>3</v>
      </c>
      <c r="Y139" s="71"/>
      <c r="Z139" s="71"/>
      <c r="AA139" s="71"/>
      <c r="AB139" s="71"/>
      <c r="AC139" s="71"/>
      <c r="AD139" s="71"/>
      <c r="AE139" s="77" t="str">
        <f t="shared" si="24"/>
        <v/>
      </c>
      <c r="AF139" s="67"/>
      <c r="AG139" s="78"/>
      <c r="AH139" s="67" t="str">
        <f t="shared" si="1"/>
        <v/>
      </c>
      <c r="AI139" s="67"/>
      <c r="AJ139" s="74" t="str">
        <f t="shared" si="2"/>
        <v/>
      </c>
      <c r="AK139" s="67"/>
      <c r="AL139" s="74" t="str">
        <f t="shared" si="3"/>
        <v/>
      </c>
      <c r="AM139" s="75" t="str">
        <f t="shared" si="0"/>
        <v/>
      </c>
      <c r="AN139" s="76" t="str">
        <f t="shared" ref="AN139:AN142" si="47">IFERROR(IF(AND(AH138="Probabilidad",AH139="Probabilidad"),(AN138-(+AN138*AM139)),IF(AND(AH138="Impacto",AH139="Probabilidad"),(AN137-(+AN137*AM139)),IF(AH139="Impacto",AN138,""))),"")</f>
        <v/>
      </c>
      <c r="AO139" s="76" t="str">
        <f t="shared" ref="AO139:AO142" si="48">IFERROR(IF(AND(AH138="Impacto",AH139="Impacto"),(AO138-(+AO138*AM139)),IF(AND(AH138="Probabilidad",AH139="Impacto"),(AO137-(+AO137*AM139)),IF(AH139="Probabilidad",AO138,""))),"")</f>
        <v/>
      </c>
      <c r="AP139" s="67"/>
      <c r="AQ139" s="67"/>
      <c r="AR139" s="67"/>
      <c r="AS139" s="292"/>
      <c r="AT139" s="292"/>
      <c r="AU139" s="292"/>
      <c r="AV139" s="292"/>
      <c r="AW139" s="292"/>
      <c r="AX139" s="292"/>
      <c r="AY139" s="292"/>
      <c r="AZ139" s="292"/>
      <c r="BA139" s="292"/>
      <c r="BB139" s="292"/>
      <c r="BC139" s="292"/>
      <c r="BD139" s="292"/>
      <c r="BE139" s="292"/>
      <c r="BF139" s="40"/>
    </row>
    <row r="140" spans="1:58" ht="15" hidden="1" customHeight="1" x14ac:dyDescent="0.25">
      <c r="A140" s="292"/>
      <c r="B140" s="292"/>
      <c r="C140" s="292"/>
      <c r="D140" s="338"/>
      <c r="E140" s="292"/>
      <c r="F140" s="292"/>
      <c r="G140" s="292"/>
      <c r="H140" s="292"/>
      <c r="I140" s="292"/>
      <c r="J140" s="292"/>
      <c r="K140" s="292"/>
      <c r="L140" s="292"/>
      <c r="M140" s="292"/>
      <c r="N140" s="292"/>
      <c r="O140" s="292"/>
      <c r="P140" s="292"/>
      <c r="Q140" s="292"/>
      <c r="R140" s="292"/>
      <c r="S140" s="292"/>
      <c r="T140" s="292"/>
      <c r="U140" s="292"/>
      <c r="V140" s="292"/>
      <c r="W140" s="292"/>
      <c r="X140" s="71">
        <v>4</v>
      </c>
      <c r="Y140" s="71"/>
      <c r="Z140" s="71"/>
      <c r="AA140" s="71"/>
      <c r="AB140" s="71"/>
      <c r="AC140" s="71"/>
      <c r="AD140" s="71"/>
      <c r="AE140" s="77" t="str">
        <f t="shared" si="24"/>
        <v/>
      </c>
      <c r="AF140" s="67"/>
      <c r="AG140" s="78"/>
      <c r="AH140" s="67" t="str">
        <f t="shared" si="1"/>
        <v/>
      </c>
      <c r="AI140" s="67"/>
      <c r="AJ140" s="74" t="str">
        <f t="shared" si="2"/>
        <v/>
      </c>
      <c r="AK140" s="67"/>
      <c r="AL140" s="74" t="str">
        <f t="shared" si="3"/>
        <v/>
      </c>
      <c r="AM140" s="75" t="str">
        <f t="shared" si="0"/>
        <v/>
      </c>
      <c r="AN140" s="76" t="str">
        <f t="shared" si="47"/>
        <v/>
      </c>
      <c r="AO140" s="76" t="str">
        <f t="shared" si="48"/>
        <v/>
      </c>
      <c r="AP140" s="67"/>
      <c r="AQ140" s="67"/>
      <c r="AR140" s="67"/>
      <c r="AS140" s="292"/>
      <c r="AT140" s="292"/>
      <c r="AU140" s="292"/>
      <c r="AV140" s="292"/>
      <c r="AW140" s="292"/>
      <c r="AX140" s="292"/>
      <c r="AY140" s="292"/>
      <c r="AZ140" s="292"/>
      <c r="BA140" s="292"/>
      <c r="BB140" s="292"/>
      <c r="BC140" s="292"/>
      <c r="BD140" s="292"/>
      <c r="BE140" s="292"/>
      <c r="BF140" s="40"/>
    </row>
    <row r="141" spans="1:58" ht="15" hidden="1" customHeight="1" x14ac:dyDescent="0.25">
      <c r="A141" s="292"/>
      <c r="B141" s="292"/>
      <c r="C141" s="292"/>
      <c r="D141" s="338"/>
      <c r="E141" s="292"/>
      <c r="F141" s="292"/>
      <c r="G141" s="292"/>
      <c r="H141" s="292"/>
      <c r="I141" s="292"/>
      <c r="J141" s="292"/>
      <c r="K141" s="292"/>
      <c r="L141" s="292"/>
      <c r="M141" s="292"/>
      <c r="N141" s="292"/>
      <c r="O141" s="292"/>
      <c r="P141" s="292"/>
      <c r="Q141" s="292"/>
      <c r="R141" s="292"/>
      <c r="S141" s="292"/>
      <c r="T141" s="292"/>
      <c r="U141" s="292"/>
      <c r="V141" s="292"/>
      <c r="W141" s="292"/>
      <c r="X141" s="71">
        <v>5</v>
      </c>
      <c r="Y141" s="71"/>
      <c r="Z141" s="71"/>
      <c r="AA141" s="71"/>
      <c r="AB141" s="71"/>
      <c r="AC141" s="71"/>
      <c r="AD141" s="71"/>
      <c r="AE141" s="77" t="str">
        <f t="shared" si="24"/>
        <v/>
      </c>
      <c r="AF141" s="67"/>
      <c r="AG141" s="78"/>
      <c r="AH141" s="67" t="str">
        <f t="shared" si="1"/>
        <v/>
      </c>
      <c r="AI141" s="67"/>
      <c r="AJ141" s="74" t="str">
        <f t="shared" si="2"/>
        <v/>
      </c>
      <c r="AK141" s="67"/>
      <c r="AL141" s="74" t="str">
        <f t="shared" si="3"/>
        <v/>
      </c>
      <c r="AM141" s="75" t="str">
        <f t="shared" si="0"/>
        <v/>
      </c>
      <c r="AN141" s="76" t="str">
        <f t="shared" si="47"/>
        <v/>
      </c>
      <c r="AO141" s="76" t="str">
        <f t="shared" si="48"/>
        <v/>
      </c>
      <c r="AP141" s="67"/>
      <c r="AQ141" s="67"/>
      <c r="AR141" s="67"/>
      <c r="AS141" s="292"/>
      <c r="AT141" s="292"/>
      <c r="AU141" s="292"/>
      <c r="AV141" s="292"/>
      <c r="AW141" s="292"/>
      <c r="AX141" s="292"/>
      <c r="AY141" s="292"/>
      <c r="AZ141" s="292"/>
      <c r="BA141" s="292"/>
      <c r="BB141" s="292"/>
      <c r="BC141" s="292"/>
      <c r="BD141" s="292"/>
      <c r="BE141" s="292"/>
      <c r="BF141" s="40"/>
    </row>
    <row r="142" spans="1:58" ht="15.75" hidden="1" customHeight="1" x14ac:dyDescent="0.25">
      <c r="A142" s="292"/>
      <c r="B142" s="292"/>
      <c r="C142" s="292"/>
      <c r="D142" s="339"/>
      <c r="E142" s="331"/>
      <c r="F142" s="331"/>
      <c r="G142" s="331"/>
      <c r="H142" s="331"/>
      <c r="I142" s="331"/>
      <c r="J142" s="331"/>
      <c r="K142" s="331"/>
      <c r="L142" s="331"/>
      <c r="M142" s="331"/>
      <c r="N142" s="331"/>
      <c r="O142" s="331"/>
      <c r="P142" s="331"/>
      <c r="Q142" s="331"/>
      <c r="R142" s="331"/>
      <c r="S142" s="331"/>
      <c r="T142" s="331"/>
      <c r="U142" s="331"/>
      <c r="V142" s="331"/>
      <c r="W142" s="331"/>
      <c r="X142" s="79">
        <v>6</v>
      </c>
      <c r="Y142" s="79"/>
      <c r="Z142" s="79"/>
      <c r="AA142" s="79"/>
      <c r="AB142" s="79"/>
      <c r="AC142" s="79"/>
      <c r="AD142" s="79"/>
      <c r="AE142" s="77" t="str">
        <f t="shared" si="24"/>
        <v/>
      </c>
      <c r="AF142" s="80"/>
      <c r="AG142" s="81"/>
      <c r="AH142" s="80" t="str">
        <f t="shared" si="1"/>
        <v/>
      </c>
      <c r="AI142" s="80"/>
      <c r="AJ142" s="83" t="str">
        <f t="shared" si="2"/>
        <v/>
      </c>
      <c r="AK142" s="80"/>
      <c r="AL142" s="83" t="str">
        <f t="shared" si="3"/>
        <v/>
      </c>
      <c r="AM142" s="84" t="str">
        <f t="shared" si="0"/>
        <v/>
      </c>
      <c r="AN142" s="94" t="str">
        <f t="shared" si="47"/>
        <v/>
      </c>
      <c r="AO142" s="94" t="str">
        <f t="shared" si="48"/>
        <v/>
      </c>
      <c r="AP142" s="80"/>
      <c r="AQ142" s="80"/>
      <c r="AR142" s="80"/>
      <c r="AS142" s="331"/>
      <c r="AT142" s="331"/>
      <c r="AU142" s="331"/>
      <c r="AV142" s="331"/>
      <c r="AW142" s="331"/>
      <c r="AX142" s="331"/>
      <c r="AY142" s="331"/>
      <c r="AZ142" s="331"/>
      <c r="BA142" s="331"/>
      <c r="BB142" s="331"/>
      <c r="BC142" s="331"/>
      <c r="BD142" s="331"/>
      <c r="BE142" s="331"/>
      <c r="BF142" s="40"/>
    </row>
    <row r="143" spans="1:58" ht="15" hidden="1" customHeight="1" x14ac:dyDescent="0.25">
      <c r="A143" s="292"/>
      <c r="B143" s="292"/>
      <c r="C143" s="292"/>
      <c r="D143" s="337"/>
      <c r="E143" s="334"/>
      <c r="F143" s="330"/>
      <c r="G143" s="332"/>
      <c r="H143" s="333"/>
      <c r="I143" s="334" t="str">
        <f>IF(D143="","",IF(D143="RG",'Identificación RG-RF-RLA-FT'!#REF!,IF(H143="","",(CONCATENATE(H143," ",#REF!," ",G143," ",#REF!," ",#REF!," ",#REF!," ",#REF!)))))</f>
        <v/>
      </c>
      <c r="J143" s="333"/>
      <c r="K143" s="333" t="e">
        <f>CONCATENATE(" *",'Identificación RG-RF-RLA-FT'!#REF!," *",'Identificación RG-RF-RLA-FT'!#REF!," *",'Identificación RG-RF-RLA-FT'!#REF!)</f>
        <v>#REF!</v>
      </c>
      <c r="L143" s="332"/>
      <c r="M143" s="335"/>
      <c r="N143" s="333"/>
      <c r="O143" s="336" t="str">
        <f>IF(N143="Muy Alta",100%,IF(N143="Alta",80%,IF(N143="Media",60%,IF(N143="Baja",40%,IF(N143="Muy Baja",20%,"")))))</f>
        <v/>
      </c>
      <c r="P143" s="333"/>
      <c r="Q143" s="336" t="str">
        <f>IF(P143="Catastrófico",100%,IF(P143="Mayor",80%,IF(P143="Moderado",60%,IF(P143="Menor",40%,IF(P143="Leve",20%,"")))))</f>
        <v/>
      </c>
      <c r="R143" s="333"/>
      <c r="S143" s="336" t="str">
        <f>IF(R143="Catastrófico",100%,IF(R143="Mayor",80%,IF(R143="Moderado",60%,IF(R143="Menor",40%,IF(R143="Leve",20%,"")))))</f>
        <v/>
      </c>
      <c r="T143" s="333" t="str">
        <f>IF(U143=100%,"Catastrófico",IF(U143=80%,"Mayor",IF(U143=60%,"Moderado",IF(U143=40%,"Menor",IF(U143=20%,"Leve","")))))</f>
        <v/>
      </c>
      <c r="U143" s="336" t="str">
        <f>IF(AND(Q143="",S143=""),"",MAX(Q143,S143))</f>
        <v/>
      </c>
      <c r="V143" s="336" t="str">
        <f>CONCATENATE(N143,T143)</f>
        <v/>
      </c>
      <c r="W143" s="333" t="str">
        <f>IF(V143="Muy AltaLeve","Alto",IF(V143="Muy AltaMenor","Alto",IF(V143="Muy AltaModerado","Alto",IF(V143="Muy AltaMayor","Alto",IF(V143="Muy AltaCatastrófico","Extremo",IF(V143="AltaLeve","Moderado",IF(V143="AltaMenor","Moderado",IF(V143="AltaModerado","Alto",IF(V143="AltaMayor","Alto",IF(V143="AltaCatastrófico","Extremo",IF(V143="MediaLeve","Moderado",IF(V143="MediaMenor","Moderado",IF(V143="MediaModerado","Moderado",IF(V143="MediaMayor","Alto",IF(V143="MediaCatastrófico","Extremo",IF(V143="BajaLeve","Bajo",IF(V143="BajaMenor","Moderado",IF(V143="BajaModerado","Moderado",IF(V143="BajaMayor","Alto",IF(V143="BajaCatastrófico","Extremo",IF(V143="Muy BajaLeve","Bajo",IF(V143="Muy BajaMenor","Bajo",IF(V143="Muy BajaModerado","Moderado",IF(V143="Muy BajaMayor","Alto",IF(V143="Muy BajaCatastrófico","Extremo","")))))))))))))))))))))))))</f>
        <v/>
      </c>
      <c r="X143" s="62">
        <v>1</v>
      </c>
      <c r="Y143" s="62"/>
      <c r="Z143" s="62"/>
      <c r="AA143" s="62"/>
      <c r="AB143" s="62"/>
      <c r="AC143" s="62"/>
      <c r="AD143" s="62"/>
      <c r="AE143" s="77" t="str">
        <f t="shared" si="24"/>
        <v/>
      </c>
      <c r="AF143" s="65"/>
      <c r="AG143" s="89"/>
      <c r="AH143" s="65" t="str">
        <f t="shared" si="1"/>
        <v/>
      </c>
      <c r="AI143" s="65"/>
      <c r="AJ143" s="68" t="str">
        <f t="shared" si="2"/>
        <v/>
      </c>
      <c r="AK143" s="65"/>
      <c r="AL143" s="68" t="str">
        <f t="shared" si="3"/>
        <v/>
      </c>
      <c r="AM143" s="69" t="str">
        <f t="shared" si="0"/>
        <v/>
      </c>
      <c r="AN143" s="70" t="str">
        <f>IFERROR(IF(AH143="Probabilidad",(O143-(+O143*AM143)),IF(AH143="Impacto",O143,"")),"")</f>
        <v/>
      </c>
      <c r="AO143" s="70" t="str">
        <f>IFERROR(IF(AH143="Impacto",(U143-(+U143*AM143)),IF(AH143="Probabilidad",U143,"")),"")</f>
        <v/>
      </c>
      <c r="AP143" s="65"/>
      <c r="AQ143" s="65"/>
      <c r="AR143" s="65"/>
      <c r="AS143" s="382" t="str">
        <f>O143</f>
        <v/>
      </c>
      <c r="AT143" s="382" t="str">
        <f>IF(AN143="","",MIN(AN143:AN148))</f>
        <v/>
      </c>
      <c r="AU143" s="333" t="str">
        <f>IFERROR(IF(AT143="","",IF(AT143&lt;=0.2,"Muy Baja",IF(AT143&lt;=0.4,"Baja",IF(AT143&lt;=0.6,"Media",IF(AT143&lt;=0.8,"Alta","Muy Alta"))))),"")</f>
        <v/>
      </c>
      <c r="AV143" s="382" t="str">
        <f>U143</f>
        <v/>
      </c>
      <c r="AW143" s="382" t="str">
        <f>IF(AO143="","",MIN(AO143:AO148))</f>
        <v/>
      </c>
      <c r="AX143" s="333" t="str">
        <f>IFERROR(IF(AW143="","",IF(AW143&lt;=0.2,"Leve",IF(AW143&lt;=0.4,"Menor",IF(AW143&lt;=0.6,"Moderado",IF(AW143&lt;=0.8,"Mayor","Catastrófico"))))),"")</f>
        <v/>
      </c>
      <c r="AY143" s="333" t="str">
        <f>W143</f>
        <v/>
      </c>
      <c r="AZ143" s="333" t="str">
        <f>IFERROR(IF(OR(AND(AU143="Muy Baja",AX143="Leve"),AND(AU143="Muy Baja",AX143="Menor"),AND(AU143="Baja",AX143="Leve")),"Bajo",IF(OR(AND(AU143="Muy baja",AX143="Moderado"),AND(AU143="Baja",AX143="Menor"),AND(AU143="Baja",AX143="Moderado"),AND(AU143="Media",AX143="Leve"),AND(AU143="Media",AX143="Menor"),AND(AU143="Media",AX143="Moderado"),AND(AU143="Alta",AX143="Leve"),AND(AU143="Alta",AX143="Menor")),"Moderado",IF(OR(AND(AU143="Muy Baja",AX143="Mayor"),AND(AU143="Baja",AX143="Mayor"),AND(AU143="Media",AX143="Mayor"),AND(AU143="Alta",AX143="Moderado"),AND(AU143="Alta",AX143="Mayor"),AND(AU143="Muy Alta",AX143="Leve"),AND(AU143="Muy Alta",AX143="Menor"),AND(AU143="Muy Alta",AX143="Moderado"),AND(AU143="Muy Alta",AX143="Mayor")),"Alto",IF(OR(AND(AU143="Muy Baja",AX143="Catastrófico"),AND(AU143="Baja",AX143="Catastrófico"),AND(AU143="Media",AX143="Catastrófico"),AND(AU143="Alta",AX143="Catastrófico"),AND(AU143="Muy Alta",AX143="Catastrófico")),"Extremo","")))),"")</f>
        <v/>
      </c>
      <c r="BA143" s="333"/>
      <c r="BB143" s="332"/>
      <c r="BC143" s="332"/>
      <c r="BD143" s="381"/>
      <c r="BE143" s="381"/>
      <c r="BF143" s="40"/>
    </row>
    <row r="144" spans="1:58" ht="15" hidden="1" customHeight="1" x14ac:dyDescent="0.25">
      <c r="A144" s="292"/>
      <c r="B144" s="292"/>
      <c r="C144" s="292"/>
      <c r="D144" s="338"/>
      <c r="E144" s="292"/>
      <c r="F144" s="292"/>
      <c r="G144" s="292"/>
      <c r="H144" s="292"/>
      <c r="I144" s="292"/>
      <c r="J144" s="292"/>
      <c r="K144" s="292"/>
      <c r="L144" s="292"/>
      <c r="M144" s="292"/>
      <c r="N144" s="292"/>
      <c r="O144" s="292"/>
      <c r="P144" s="292"/>
      <c r="Q144" s="292"/>
      <c r="R144" s="292"/>
      <c r="S144" s="292"/>
      <c r="T144" s="292"/>
      <c r="U144" s="292"/>
      <c r="V144" s="292"/>
      <c r="W144" s="292"/>
      <c r="X144" s="71">
        <v>2</v>
      </c>
      <c r="Y144" s="71"/>
      <c r="Z144" s="71"/>
      <c r="AA144" s="71"/>
      <c r="AB144" s="71"/>
      <c r="AC144" s="71"/>
      <c r="AD144" s="71"/>
      <c r="AE144" s="77" t="str">
        <f t="shared" si="24"/>
        <v/>
      </c>
      <c r="AF144" s="67"/>
      <c r="AG144" s="78"/>
      <c r="AH144" s="67" t="str">
        <f t="shared" si="1"/>
        <v/>
      </c>
      <c r="AI144" s="67"/>
      <c r="AJ144" s="74" t="str">
        <f t="shared" si="2"/>
        <v/>
      </c>
      <c r="AK144" s="67"/>
      <c r="AL144" s="74" t="str">
        <f t="shared" si="3"/>
        <v/>
      </c>
      <c r="AM144" s="75" t="str">
        <f t="shared" si="0"/>
        <v/>
      </c>
      <c r="AN144" s="76" t="str">
        <f>IFERROR(IF(AND(AH143="Probabilidad",AH144="Probabilidad"),(AN143-(+AN143*AM144)),IF(AH144="Probabilidad",(O143-(+O143*AM144)),IF(AH144="Impacto",AN143,""))),"")</f>
        <v/>
      </c>
      <c r="AO144" s="76" t="str">
        <f>IFERROR(IF(AND(AH143="Impacto",AH144="Impacto"),(AO143-(+AO143*AM144)),IF(AH144="Impacto",(U143-(U143*AM144)),IF(AH144="Probabilidad",AO143,""))),"")</f>
        <v/>
      </c>
      <c r="AP144" s="67"/>
      <c r="AQ144" s="67"/>
      <c r="AR144" s="67"/>
      <c r="AS144" s="292"/>
      <c r="AT144" s="292"/>
      <c r="AU144" s="292"/>
      <c r="AV144" s="292"/>
      <c r="AW144" s="292"/>
      <c r="AX144" s="292"/>
      <c r="AY144" s="292"/>
      <c r="AZ144" s="292"/>
      <c r="BA144" s="292"/>
      <c r="BB144" s="292"/>
      <c r="BC144" s="292"/>
      <c r="BD144" s="292"/>
      <c r="BE144" s="292"/>
      <c r="BF144" s="40"/>
    </row>
    <row r="145" spans="1:58" ht="15" hidden="1" customHeight="1" x14ac:dyDescent="0.25">
      <c r="A145" s="292"/>
      <c r="B145" s="292"/>
      <c r="C145" s="292"/>
      <c r="D145" s="338"/>
      <c r="E145" s="292"/>
      <c r="F145" s="292"/>
      <c r="G145" s="292"/>
      <c r="H145" s="292"/>
      <c r="I145" s="292"/>
      <c r="J145" s="292"/>
      <c r="K145" s="292"/>
      <c r="L145" s="292"/>
      <c r="M145" s="292"/>
      <c r="N145" s="292"/>
      <c r="O145" s="292"/>
      <c r="P145" s="292"/>
      <c r="Q145" s="292"/>
      <c r="R145" s="292"/>
      <c r="S145" s="292"/>
      <c r="T145" s="292"/>
      <c r="U145" s="292"/>
      <c r="V145" s="292"/>
      <c r="W145" s="292"/>
      <c r="X145" s="71">
        <v>3</v>
      </c>
      <c r="Y145" s="71"/>
      <c r="Z145" s="71"/>
      <c r="AA145" s="71"/>
      <c r="AB145" s="71"/>
      <c r="AC145" s="71"/>
      <c r="AD145" s="71"/>
      <c r="AE145" s="77" t="str">
        <f t="shared" si="24"/>
        <v/>
      </c>
      <c r="AF145" s="67"/>
      <c r="AG145" s="78"/>
      <c r="AH145" s="67" t="str">
        <f t="shared" si="1"/>
        <v/>
      </c>
      <c r="AI145" s="67"/>
      <c r="AJ145" s="74" t="str">
        <f t="shared" si="2"/>
        <v/>
      </c>
      <c r="AK145" s="67"/>
      <c r="AL145" s="74" t="str">
        <f t="shared" si="3"/>
        <v/>
      </c>
      <c r="AM145" s="75" t="str">
        <f t="shared" si="0"/>
        <v/>
      </c>
      <c r="AN145" s="76" t="str">
        <f t="shared" ref="AN145:AN148" si="49">IFERROR(IF(AND(AH144="Probabilidad",AH145="Probabilidad"),(AN144-(+AN144*AM145)),IF(AND(AH144="Impacto",AH145="Probabilidad"),(AN143-(+AN143*AM145)),IF(AH145="Impacto",AN144,""))),"")</f>
        <v/>
      </c>
      <c r="AO145" s="76" t="str">
        <f t="shared" ref="AO145:AO148" si="50">IFERROR(IF(AND(AH144="Impacto",AH145="Impacto"),(AO144-(+AO144*AM145)),IF(AND(AH144="Probabilidad",AH145="Impacto"),(AO143-(+AO143*AM145)),IF(AH145="Probabilidad",AO144,""))),"")</f>
        <v/>
      </c>
      <c r="AP145" s="67"/>
      <c r="AQ145" s="67"/>
      <c r="AR145" s="67"/>
      <c r="AS145" s="292"/>
      <c r="AT145" s="292"/>
      <c r="AU145" s="292"/>
      <c r="AV145" s="292"/>
      <c r="AW145" s="292"/>
      <c r="AX145" s="292"/>
      <c r="AY145" s="292"/>
      <c r="AZ145" s="292"/>
      <c r="BA145" s="292"/>
      <c r="BB145" s="292"/>
      <c r="BC145" s="292"/>
      <c r="BD145" s="292"/>
      <c r="BE145" s="292"/>
      <c r="BF145" s="40"/>
    </row>
    <row r="146" spans="1:58" ht="15" hidden="1" customHeight="1" x14ac:dyDescent="0.25">
      <c r="A146" s="292"/>
      <c r="B146" s="292"/>
      <c r="C146" s="292"/>
      <c r="D146" s="338"/>
      <c r="E146" s="292"/>
      <c r="F146" s="292"/>
      <c r="G146" s="292"/>
      <c r="H146" s="292"/>
      <c r="I146" s="292"/>
      <c r="J146" s="292"/>
      <c r="K146" s="292"/>
      <c r="L146" s="292"/>
      <c r="M146" s="292"/>
      <c r="N146" s="292"/>
      <c r="O146" s="292"/>
      <c r="P146" s="292"/>
      <c r="Q146" s="292"/>
      <c r="R146" s="292"/>
      <c r="S146" s="292"/>
      <c r="T146" s="292"/>
      <c r="U146" s="292"/>
      <c r="V146" s="292"/>
      <c r="W146" s="292"/>
      <c r="X146" s="71">
        <v>4</v>
      </c>
      <c r="Y146" s="71"/>
      <c r="Z146" s="71"/>
      <c r="AA146" s="71"/>
      <c r="AB146" s="71"/>
      <c r="AC146" s="71"/>
      <c r="AD146" s="71"/>
      <c r="AE146" s="77" t="str">
        <f t="shared" si="24"/>
        <v/>
      </c>
      <c r="AF146" s="67"/>
      <c r="AG146" s="78"/>
      <c r="AH146" s="67" t="str">
        <f t="shared" si="1"/>
        <v/>
      </c>
      <c r="AI146" s="67"/>
      <c r="AJ146" s="74" t="str">
        <f t="shared" si="2"/>
        <v/>
      </c>
      <c r="AK146" s="67"/>
      <c r="AL146" s="74" t="str">
        <f t="shared" si="3"/>
        <v/>
      </c>
      <c r="AM146" s="75" t="str">
        <f t="shared" si="0"/>
        <v/>
      </c>
      <c r="AN146" s="76" t="str">
        <f t="shared" si="49"/>
        <v/>
      </c>
      <c r="AO146" s="76" t="str">
        <f t="shared" si="50"/>
        <v/>
      </c>
      <c r="AP146" s="67"/>
      <c r="AQ146" s="67"/>
      <c r="AR146" s="67"/>
      <c r="AS146" s="292"/>
      <c r="AT146" s="292"/>
      <c r="AU146" s="292"/>
      <c r="AV146" s="292"/>
      <c r="AW146" s="292"/>
      <c r="AX146" s="292"/>
      <c r="AY146" s="292"/>
      <c r="AZ146" s="292"/>
      <c r="BA146" s="292"/>
      <c r="BB146" s="292"/>
      <c r="BC146" s="292"/>
      <c r="BD146" s="292"/>
      <c r="BE146" s="292"/>
      <c r="BF146" s="40"/>
    </row>
    <row r="147" spans="1:58" ht="15" hidden="1" customHeight="1" x14ac:dyDescent="0.25">
      <c r="A147" s="292"/>
      <c r="B147" s="292"/>
      <c r="C147" s="292"/>
      <c r="D147" s="338"/>
      <c r="E147" s="292"/>
      <c r="F147" s="292"/>
      <c r="G147" s="292"/>
      <c r="H147" s="292"/>
      <c r="I147" s="292"/>
      <c r="J147" s="292"/>
      <c r="K147" s="292"/>
      <c r="L147" s="292"/>
      <c r="M147" s="292"/>
      <c r="N147" s="292"/>
      <c r="O147" s="292"/>
      <c r="P147" s="292"/>
      <c r="Q147" s="292"/>
      <c r="R147" s="292"/>
      <c r="S147" s="292"/>
      <c r="T147" s="292"/>
      <c r="U147" s="292"/>
      <c r="V147" s="292"/>
      <c r="W147" s="292"/>
      <c r="X147" s="71">
        <v>5</v>
      </c>
      <c r="Y147" s="71"/>
      <c r="Z147" s="71"/>
      <c r="AA147" s="71"/>
      <c r="AB147" s="71"/>
      <c r="AC147" s="71"/>
      <c r="AD147" s="71"/>
      <c r="AE147" s="77" t="str">
        <f t="shared" si="24"/>
        <v/>
      </c>
      <c r="AF147" s="67"/>
      <c r="AG147" s="78"/>
      <c r="AH147" s="67" t="str">
        <f t="shared" si="1"/>
        <v/>
      </c>
      <c r="AI147" s="67"/>
      <c r="AJ147" s="74" t="str">
        <f t="shared" si="2"/>
        <v/>
      </c>
      <c r="AK147" s="67"/>
      <c r="AL147" s="74" t="str">
        <f t="shared" si="3"/>
        <v/>
      </c>
      <c r="AM147" s="75" t="str">
        <f t="shared" si="0"/>
        <v/>
      </c>
      <c r="AN147" s="76" t="str">
        <f t="shared" si="49"/>
        <v/>
      </c>
      <c r="AO147" s="76" t="str">
        <f t="shared" si="50"/>
        <v/>
      </c>
      <c r="AP147" s="67"/>
      <c r="AQ147" s="67"/>
      <c r="AR147" s="67"/>
      <c r="AS147" s="292"/>
      <c r="AT147" s="292"/>
      <c r="AU147" s="292"/>
      <c r="AV147" s="292"/>
      <c r="AW147" s="292"/>
      <c r="AX147" s="292"/>
      <c r="AY147" s="292"/>
      <c r="AZ147" s="292"/>
      <c r="BA147" s="292"/>
      <c r="BB147" s="292"/>
      <c r="BC147" s="292"/>
      <c r="BD147" s="292"/>
      <c r="BE147" s="292"/>
      <c r="BF147" s="40"/>
    </row>
    <row r="148" spans="1:58" ht="15.75" hidden="1" customHeight="1" x14ac:dyDescent="0.25">
      <c r="A148" s="292"/>
      <c r="B148" s="292"/>
      <c r="C148" s="292"/>
      <c r="D148" s="339"/>
      <c r="E148" s="331"/>
      <c r="F148" s="331"/>
      <c r="G148" s="331"/>
      <c r="H148" s="331"/>
      <c r="I148" s="331"/>
      <c r="J148" s="331"/>
      <c r="K148" s="331"/>
      <c r="L148" s="331"/>
      <c r="M148" s="331"/>
      <c r="N148" s="331"/>
      <c r="O148" s="331"/>
      <c r="P148" s="331"/>
      <c r="Q148" s="331"/>
      <c r="R148" s="331"/>
      <c r="S148" s="331"/>
      <c r="T148" s="331"/>
      <c r="U148" s="331"/>
      <c r="V148" s="331"/>
      <c r="W148" s="331"/>
      <c r="X148" s="79">
        <v>6</v>
      </c>
      <c r="Y148" s="79"/>
      <c r="Z148" s="79"/>
      <c r="AA148" s="79"/>
      <c r="AB148" s="79"/>
      <c r="AC148" s="79"/>
      <c r="AD148" s="79"/>
      <c r="AE148" s="77" t="str">
        <f t="shared" si="24"/>
        <v/>
      </c>
      <c r="AF148" s="80"/>
      <c r="AG148" s="81"/>
      <c r="AH148" s="80" t="str">
        <f t="shared" si="1"/>
        <v/>
      </c>
      <c r="AI148" s="80"/>
      <c r="AJ148" s="83" t="str">
        <f t="shared" si="2"/>
        <v/>
      </c>
      <c r="AK148" s="80"/>
      <c r="AL148" s="83" t="str">
        <f t="shared" si="3"/>
        <v/>
      </c>
      <c r="AM148" s="84" t="str">
        <f t="shared" si="0"/>
        <v/>
      </c>
      <c r="AN148" s="94" t="str">
        <f t="shared" si="49"/>
        <v/>
      </c>
      <c r="AO148" s="94" t="str">
        <f t="shared" si="50"/>
        <v/>
      </c>
      <c r="AP148" s="80"/>
      <c r="AQ148" s="80"/>
      <c r="AR148" s="80"/>
      <c r="AS148" s="331"/>
      <c r="AT148" s="331"/>
      <c r="AU148" s="331"/>
      <c r="AV148" s="331"/>
      <c r="AW148" s="331"/>
      <c r="AX148" s="331"/>
      <c r="AY148" s="331"/>
      <c r="AZ148" s="331"/>
      <c r="BA148" s="331"/>
      <c r="BB148" s="331"/>
      <c r="BC148" s="331"/>
      <c r="BD148" s="331"/>
      <c r="BE148" s="331"/>
      <c r="BF148" s="40"/>
    </row>
    <row r="149" spans="1:58" ht="15" hidden="1" customHeight="1" x14ac:dyDescent="0.25">
      <c r="A149" s="292"/>
      <c r="B149" s="292"/>
      <c r="C149" s="292"/>
      <c r="D149" s="337"/>
      <c r="E149" s="334"/>
      <c r="F149" s="330"/>
      <c r="G149" s="332"/>
      <c r="H149" s="333"/>
      <c r="I149" s="334" t="str">
        <f>IF(D149="","",IF(D149="RG",'Identificación RG-RF-RLA-FT'!#REF!,IF(H149="","",(CONCATENATE(H149," ",#REF!," ",G149," ",#REF!," ",#REF!," ",#REF!," ",#REF!)))))</f>
        <v/>
      </c>
      <c r="J149" s="333"/>
      <c r="K149" s="333" t="e">
        <f>CONCATENATE(" *",'Identificación RG-RF-RLA-FT'!#REF!," *",'Identificación RG-RF-RLA-FT'!#REF!," *",'Identificación RG-RF-RLA-FT'!#REF!)</f>
        <v>#REF!</v>
      </c>
      <c r="L149" s="332"/>
      <c r="M149" s="335"/>
      <c r="N149" s="333"/>
      <c r="O149" s="336" t="str">
        <f>IF(N149="Muy Alta",100%,IF(N149="Alta",80%,IF(N149="Media",60%,IF(N149="Baja",40%,IF(N149="Muy Baja",20%,"")))))</f>
        <v/>
      </c>
      <c r="P149" s="333"/>
      <c r="Q149" s="336" t="str">
        <f>IF(P149="Catastrófico",100%,IF(P149="Mayor",80%,IF(P149="Moderado",60%,IF(P149="Menor",40%,IF(P149="Leve",20%,"")))))</f>
        <v/>
      </c>
      <c r="R149" s="333"/>
      <c r="S149" s="336" t="str">
        <f>IF(R149="Catastrófico",100%,IF(R149="Mayor",80%,IF(R149="Moderado",60%,IF(R149="Menor",40%,IF(R149="Leve",20%,"")))))</f>
        <v/>
      </c>
      <c r="T149" s="333" t="str">
        <f>IF(U149=100%,"Catastrófico",IF(U149=80%,"Mayor",IF(U149=60%,"Moderado",IF(U149=40%,"Menor",IF(U149=20%,"Leve","")))))</f>
        <v/>
      </c>
      <c r="U149" s="336" t="str">
        <f>IF(AND(Q149="",S149=""),"",MAX(Q149,S149))</f>
        <v/>
      </c>
      <c r="V149" s="336" t="str">
        <f>CONCATENATE(N149,T149)</f>
        <v/>
      </c>
      <c r="W149" s="333" t="str">
        <f>IF(V149="Muy AltaLeve","Alto",IF(V149="Muy AltaMenor","Alto",IF(V149="Muy AltaModerado","Alto",IF(V149="Muy AltaMayor","Alto",IF(V149="Muy AltaCatastrófico","Extremo",IF(V149="AltaLeve","Moderado",IF(V149="AltaMenor","Moderado",IF(V149="AltaModerado","Alto",IF(V149="AltaMayor","Alto",IF(V149="AltaCatastrófico","Extremo",IF(V149="MediaLeve","Moderado",IF(V149="MediaMenor","Moderado",IF(V149="MediaModerado","Moderado",IF(V149="MediaMayor","Alto",IF(V149="MediaCatastrófico","Extremo",IF(V149="BajaLeve","Bajo",IF(V149="BajaMenor","Moderado",IF(V149="BajaModerado","Moderado",IF(V149="BajaMayor","Alto",IF(V149="BajaCatastrófico","Extremo",IF(V149="Muy BajaLeve","Bajo",IF(V149="Muy BajaMenor","Bajo",IF(V149="Muy BajaModerado","Moderado",IF(V149="Muy BajaMayor","Alto",IF(V149="Muy BajaCatastrófico","Extremo","")))))))))))))))))))))))))</f>
        <v/>
      </c>
      <c r="X149" s="62">
        <v>1</v>
      </c>
      <c r="Y149" s="62"/>
      <c r="Z149" s="62"/>
      <c r="AA149" s="62"/>
      <c r="AB149" s="62"/>
      <c r="AC149" s="62"/>
      <c r="AD149" s="62"/>
      <c r="AE149" s="77" t="str">
        <f t="shared" si="24"/>
        <v/>
      </c>
      <c r="AF149" s="65"/>
      <c r="AG149" s="89"/>
      <c r="AH149" s="65" t="str">
        <f t="shared" si="1"/>
        <v/>
      </c>
      <c r="AI149" s="65"/>
      <c r="AJ149" s="68" t="str">
        <f t="shared" si="2"/>
        <v/>
      </c>
      <c r="AK149" s="65"/>
      <c r="AL149" s="68" t="str">
        <f t="shared" si="3"/>
        <v/>
      </c>
      <c r="AM149" s="69" t="str">
        <f t="shared" si="0"/>
        <v/>
      </c>
      <c r="AN149" s="70" t="str">
        <f>IFERROR(IF(AH149="Probabilidad",(O149-(+O149*AM149)),IF(AH149="Impacto",O149,"")),"")</f>
        <v/>
      </c>
      <c r="AO149" s="70" t="str">
        <f>IFERROR(IF(AH149="Impacto",(U149-(+U149*AM149)),IF(AH149="Probabilidad",U149,"")),"")</f>
        <v/>
      </c>
      <c r="AP149" s="65"/>
      <c r="AQ149" s="65"/>
      <c r="AR149" s="65"/>
      <c r="AS149" s="382" t="str">
        <f>O149</f>
        <v/>
      </c>
      <c r="AT149" s="382" t="str">
        <f>IF(AN149="","",MIN(AN149:AN154))</f>
        <v/>
      </c>
      <c r="AU149" s="333" t="str">
        <f>IFERROR(IF(AT149="","",IF(AT149&lt;=0.2,"Muy Baja",IF(AT149&lt;=0.4,"Baja",IF(AT149&lt;=0.6,"Media",IF(AT149&lt;=0.8,"Alta","Muy Alta"))))),"")</f>
        <v/>
      </c>
      <c r="AV149" s="382" t="str">
        <f>U149</f>
        <v/>
      </c>
      <c r="AW149" s="382" t="str">
        <f>IF(AO149="","",MIN(AO149:AO154))</f>
        <v/>
      </c>
      <c r="AX149" s="333" t="str">
        <f>IFERROR(IF(AW149="","",IF(AW149&lt;=0.2,"Leve",IF(AW149&lt;=0.4,"Menor",IF(AW149&lt;=0.6,"Moderado",IF(AW149&lt;=0.8,"Mayor","Catastrófico"))))),"")</f>
        <v/>
      </c>
      <c r="AY149" s="333" t="str">
        <f>W149</f>
        <v/>
      </c>
      <c r="AZ149" s="333" t="str">
        <f>IFERROR(IF(OR(AND(AU149="Muy Baja",AX149="Leve"),AND(AU149="Muy Baja",AX149="Menor"),AND(AU149="Baja",AX149="Leve")),"Bajo",IF(OR(AND(AU149="Muy baja",AX149="Moderado"),AND(AU149="Baja",AX149="Menor"),AND(AU149="Baja",AX149="Moderado"),AND(AU149="Media",AX149="Leve"),AND(AU149="Media",AX149="Menor"),AND(AU149="Media",AX149="Moderado"),AND(AU149="Alta",AX149="Leve"),AND(AU149="Alta",AX149="Menor")),"Moderado",IF(OR(AND(AU149="Muy Baja",AX149="Mayor"),AND(AU149="Baja",AX149="Mayor"),AND(AU149="Media",AX149="Mayor"),AND(AU149="Alta",AX149="Moderado"),AND(AU149="Alta",AX149="Mayor"),AND(AU149="Muy Alta",AX149="Leve"),AND(AU149="Muy Alta",AX149="Menor"),AND(AU149="Muy Alta",AX149="Moderado"),AND(AU149="Muy Alta",AX149="Mayor")),"Alto",IF(OR(AND(AU149="Muy Baja",AX149="Catastrófico"),AND(AU149="Baja",AX149="Catastrófico"),AND(AU149="Media",AX149="Catastrófico"),AND(AU149="Alta",AX149="Catastrófico"),AND(AU149="Muy Alta",AX149="Catastrófico")),"Extremo","")))),"")</f>
        <v/>
      </c>
      <c r="BA149" s="333"/>
      <c r="BB149" s="332"/>
      <c r="BC149" s="332"/>
      <c r="BD149" s="381"/>
      <c r="BE149" s="381"/>
      <c r="BF149" s="40"/>
    </row>
    <row r="150" spans="1:58" ht="15" hidden="1" customHeight="1" x14ac:dyDescent="0.25">
      <c r="A150" s="292"/>
      <c r="B150" s="292"/>
      <c r="C150" s="292"/>
      <c r="D150" s="338"/>
      <c r="E150" s="292"/>
      <c r="F150" s="292"/>
      <c r="G150" s="292"/>
      <c r="H150" s="292"/>
      <c r="I150" s="292"/>
      <c r="J150" s="292"/>
      <c r="K150" s="292"/>
      <c r="L150" s="292"/>
      <c r="M150" s="292"/>
      <c r="N150" s="292"/>
      <c r="O150" s="292"/>
      <c r="P150" s="292"/>
      <c r="Q150" s="292"/>
      <c r="R150" s="292"/>
      <c r="S150" s="292"/>
      <c r="T150" s="292"/>
      <c r="U150" s="292"/>
      <c r="V150" s="292"/>
      <c r="W150" s="292"/>
      <c r="X150" s="71">
        <v>2</v>
      </c>
      <c r="Y150" s="71"/>
      <c r="Z150" s="71"/>
      <c r="AA150" s="71"/>
      <c r="AB150" s="71"/>
      <c r="AC150" s="71"/>
      <c r="AD150" s="71"/>
      <c r="AE150" s="77" t="str">
        <f t="shared" si="24"/>
        <v/>
      </c>
      <c r="AF150" s="67"/>
      <c r="AG150" s="78"/>
      <c r="AH150" s="67" t="str">
        <f t="shared" si="1"/>
        <v/>
      </c>
      <c r="AI150" s="67"/>
      <c r="AJ150" s="74" t="str">
        <f t="shared" si="2"/>
        <v/>
      </c>
      <c r="AK150" s="67"/>
      <c r="AL150" s="74" t="str">
        <f t="shared" si="3"/>
        <v/>
      </c>
      <c r="AM150" s="75" t="str">
        <f t="shared" si="0"/>
        <v/>
      </c>
      <c r="AN150" s="76" t="str">
        <f>IFERROR(IF(AND(AH149="Probabilidad",AH150="Probabilidad"),(AN149-(+AN149*AM150)),IF(AH150="Probabilidad",(O149-(+O149*AM150)),IF(AH150="Impacto",AN149,""))),"")</f>
        <v/>
      </c>
      <c r="AO150" s="76" t="str">
        <f>IFERROR(IF(AND(AH149="Impacto",AH150="Impacto"),(AO149-(+AO149*AM150)),IF(AH150="Impacto",(U149-(U149*AM150)),IF(AH150="Probabilidad",AO149,""))),"")</f>
        <v/>
      </c>
      <c r="AP150" s="67"/>
      <c r="AQ150" s="67"/>
      <c r="AR150" s="67"/>
      <c r="AS150" s="292"/>
      <c r="AT150" s="292"/>
      <c r="AU150" s="292"/>
      <c r="AV150" s="292"/>
      <c r="AW150" s="292"/>
      <c r="AX150" s="292"/>
      <c r="AY150" s="292"/>
      <c r="AZ150" s="292"/>
      <c r="BA150" s="292"/>
      <c r="BB150" s="292"/>
      <c r="BC150" s="292"/>
      <c r="BD150" s="292"/>
      <c r="BE150" s="292"/>
      <c r="BF150" s="40"/>
    </row>
    <row r="151" spans="1:58" ht="15" hidden="1" customHeight="1" x14ac:dyDescent="0.25">
      <c r="A151" s="292"/>
      <c r="B151" s="292"/>
      <c r="C151" s="292"/>
      <c r="D151" s="338"/>
      <c r="E151" s="292"/>
      <c r="F151" s="292"/>
      <c r="G151" s="292"/>
      <c r="H151" s="292"/>
      <c r="I151" s="292"/>
      <c r="J151" s="292"/>
      <c r="K151" s="292"/>
      <c r="L151" s="292"/>
      <c r="M151" s="292"/>
      <c r="N151" s="292"/>
      <c r="O151" s="292"/>
      <c r="P151" s="292"/>
      <c r="Q151" s="292"/>
      <c r="R151" s="292"/>
      <c r="S151" s="292"/>
      <c r="T151" s="292"/>
      <c r="U151" s="292"/>
      <c r="V151" s="292"/>
      <c r="W151" s="292"/>
      <c r="X151" s="71">
        <v>3</v>
      </c>
      <c r="Y151" s="71"/>
      <c r="Z151" s="71"/>
      <c r="AA151" s="71"/>
      <c r="AB151" s="71"/>
      <c r="AC151" s="71"/>
      <c r="AD151" s="71"/>
      <c r="AE151" s="77" t="str">
        <f t="shared" si="24"/>
        <v/>
      </c>
      <c r="AF151" s="67"/>
      <c r="AG151" s="78"/>
      <c r="AH151" s="67" t="str">
        <f t="shared" si="1"/>
        <v/>
      </c>
      <c r="AI151" s="67"/>
      <c r="AJ151" s="74" t="str">
        <f t="shared" si="2"/>
        <v/>
      </c>
      <c r="AK151" s="67"/>
      <c r="AL151" s="74" t="str">
        <f t="shared" si="3"/>
        <v/>
      </c>
      <c r="AM151" s="75" t="str">
        <f t="shared" si="0"/>
        <v/>
      </c>
      <c r="AN151" s="76" t="str">
        <f t="shared" ref="AN151:AN154" si="51">IFERROR(IF(AND(AH150="Probabilidad",AH151="Probabilidad"),(AN150-(+AN150*AM151)),IF(AND(AH150="Impacto",AH151="Probabilidad"),(AN149-(+AN149*AM151)),IF(AH151="Impacto",AN150,""))),"")</f>
        <v/>
      </c>
      <c r="AO151" s="76" t="str">
        <f t="shared" ref="AO151:AO154" si="52">IFERROR(IF(AND(AH150="Impacto",AH151="Impacto"),(AO150-(+AO150*AM151)),IF(AND(AH150="Probabilidad",AH151="Impacto"),(AO149-(+AO149*AM151)),IF(AH151="Probabilidad",AO150,""))),"")</f>
        <v/>
      </c>
      <c r="AP151" s="67"/>
      <c r="AQ151" s="67"/>
      <c r="AR151" s="67"/>
      <c r="AS151" s="292"/>
      <c r="AT151" s="292"/>
      <c r="AU151" s="292"/>
      <c r="AV151" s="292"/>
      <c r="AW151" s="292"/>
      <c r="AX151" s="292"/>
      <c r="AY151" s="292"/>
      <c r="AZ151" s="292"/>
      <c r="BA151" s="292"/>
      <c r="BB151" s="292"/>
      <c r="BC151" s="292"/>
      <c r="BD151" s="292"/>
      <c r="BE151" s="292"/>
      <c r="BF151" s="40"/>
    </row>
    <row r="152" spans="1:58" ht="15" hidden="1" customHeight="1" x14ac:dyDescent="0.25">
      <c r="A152" s="292"/>
      <c r="B152" s="292"/>
      <c r="C152" s="292"/>
      <c r="D152" s="338"/>
      <c r="E152" s="292"/>
      <c r="F152" s="292"/>
      <c r="G152" s="292"/>
      <c r="H152" s="292"/>
      <c r="I152" s="292"/>
      <c r="J152" s="292"/>
      <c r="K152" s="292"/>
      <c r="L152" s="292"/>
      <c r="M152" s="292"/>
      <c r="N152" s="292"/>
      <c r="O152" s="292"/>
      <c r="P152" s="292"/>
      <c r="Q152" s="292"/>
      <c r="R152" s="292"/>
      <c r="S152" s="292"/>
      <c r="T152" s="292"/>
      <c r="U152" s="292"/>
      <c r="V152" s="292"/>
      <c r="W152" s="292"/>
      <c r="X152" s="71">
        <v>4</v>
      </c>
      <c r="Y152" s="71"/>
      <c r="Z152" s="71"/>
      <c r="AA152" s="71"/>
      <c r="AB152" s="71"/>
      <c r="AC152" s="71"/>
      <c r="AD152" s="71"/>
      <c r="AE152" s="77" t="str">
        <f t="shared" si="24"/>
        <v/>
      </c>
      <c r="AF152" s="67"/>
      <c r="AG152" s="78"/>
      <c r="AH152" s="67" t="str">
        <f t="shared" si="1"/>
        <v/>
      </c>
      <c r="AI152" s="67"/>
      <c r="AJ152" s="74" t="str">
        <f t="shared" si="2"/>
        <v/>
      </c>
      <c r="AK152" s="67"/>
      <c r="AL152" s="74" t="str">
        <f t="shared" si="3"/>
        <v/>
      </c>
      <c r="AM152" s="75" t="str">
        <f t="shared" si="0"/>
        <v/>
      </c>
      <c r="AN152" s="76" t="str">
        <f t="shared" si="51"/>
        <v/>
      </c>
      <c r="AO152" s="76" t="str">
        <f t="shared" si="52"/>
        <v/>
      </c>
      <c r="AP152" s="67"/>
      <c r="AQ152" s="67"/>
      <c r="AR152" s="67"/>
      <c r="AS152" s="292"/>
      <c r="AT152" s="292"/>
      <c r="AU152" s="292"/>
      <c r="AV152" s="292"/>
      <c r="AW152" s="292"/>
      <c r="AX152" s="292"/>
      <c r="AY152" s="292"/>
      <c r="AZ152" s="292"/>
      <c r="BA152" s="292"/>
      <c r="BB152" s="292"/>
      <c r="BC152" s="292"/>
      <c r="BD152" s="292"/>
      <c r="BE152" s="292"/>
      <c r="BF152" s="40"/>
    </row>
    <row r="153" spans="1:58" ht="15" hidden="1" customHeight="1" x14ac:dyDescent="0.25">
      <c r="A153" s="292"/>
      <c r="B153" s="292"/>
      <c r="C153" s="292"/>
      <c r="D153" s="338"/>
      <c r="E153" s="292"/>
      <c r="F153" s="292"/>
      <c r="G153" s="292"/>
      <c r="H153" s="292"/>
      <c r="I153" s="292"/>
      <c r="J153" s="292"/>
      <c r="K153" s="292"/>
      <c r="L153" s="292"/>
      <c r="M153" s="292"/>
      <c r="N153" s="292"/>
      <c r="O153" s="292"/>
      <c r="P153" s="292"/>
      <c r="Q153" s="292"/>
      <c r="R153" s="292"/>
      <c r="S153" s="292"/>
      <c r="T153" s="292"/>
      <c r="U153" s="292"/>
      <c r="V153" s="292"/>
      <c r="W153" s="292"/>
      <c r="X153" s="71">
        <v>5</v>
      </c>
      <c r="Y153" s="71"/>
      <c r="Z153" s="71"/>
      <c r="AA153" s="71"/>
      <c r="AB153" s="71"/>
      <c r="AC153" s="71"/>
      <c r="AD153" s="71"/>
      <c r="AE153" s="77" t="str">
        <f t="shared" si="24"/>
        <v/>
      </c>
      <c r="AF153" s="67"/>
      <c r="AG153" s="78"/>
      <c r="AH153" s="67" t="str">
        <f t="shared" si="1"/>
        <v/>
      </c>
      <c r="AI153" s="67"/>
      <c r="AJ153" s="74" t="str">
        <f t="shared" si="2"/>
        <v/>
      </c>
      <c r="AK153" s="67"/>
      <c r="AL153" s="74" t="str">
        <f t="shared" si="3"/>
        <v/>
      </c>
      <c r="AM153" s="75" t="str">
        <f t="shared" si="0"/>
        <v/>
      </c>
      <c r="AN153" s="76" t="str">
        <f t="shared" si="51"/>
        <v/>
      </c>
      <c r="AO153" s="76" t="str">
        <f t="shared" si="52"/>
        <v/>
      </c>
      <c r="AP153" s="67"/>
      <c r="AQ153" s="67"/>
      <c r="AR153" s="67"/>
      <c r="AS153" s="292"/>
      <c r="AT153" s="292"/>
      <c r="AU153" s="292"/>
      <c r="AV153" s="292"/>
      <c r="AW153" s="292"/>
      <c r="AX153" s="292"/>
      <c r="AY153" s="292"/>
      <c r="AZ153" s="292"/>
      <c r="BA153" s="292"/>
      <c r="BB153" s="292"/>
      <c r="BC153" s="292"/>
      <c r="BD153" s="292"/>
      <c r="BE153" s="292"/>
      <c r="BF153" s="40"/>
    </row>
    <row r="154" spans="1:58" ht="15.75" hidden="1" customHeight="1" x14ac:dyDescent="0.25">
      <c r="A154" s="292"/>
      <c r="B154" s="292"/>
      <c r="C154" s="292"/>
      <c r="D154" s="339"/>
      <c r="E154" s="331"/>
      <c r="F154" s="331"/>
      <c r="G154" s="331"/>
      <c r="H154" s="331"/>
      <c r="I154" s="331"/>
      <c r="J154" s="331"/>
      <c r="K154" s="331"/>
      <c r="L154" s="331"/>
      <c r="M154" s="331"/>
      <c r="N154" s="331"/>
      <c r="O154" s="331"/>
      <c r="P154" s="331"/>
      <c r="Q154" s="331"/>
      <c r="R154" s="331"/>
      <c r="S154" s="331"/>
      <c r="T154" s="331"/>
      <c r="U154" s="331"/>
      <c r="V154" s="331"/>
      <c r="W154" s="331"/>
      <c r="X154" s="79">
        <v>6</v>
      </c>
      <c r="Y154" s="79"/>
      <c r="Z154" s="79"/>
      <c r="AA154" s="79"/>
      <c r="AB154" s="79"/>
      <c r="AC154" s="79"/>
      <c r="AD154" s="79"/>
      <c r="AE154" s="77" t="str">
        <f t="shared" si="24"/>
        <v/>
      </c>
      <c r="AF154" s="80"/>
      <c r="AG154" s="81"/>
      <c r="AH154" s="80" t="str">
        <f t="shared" si="1"/>
        <v/>
      </c>
      <c r="AI154" s="80"/>
      <c r="AJ154" s="83" t="str">
        <f t="shared" si="2"/>
        <v/>
      </c>
      <c r="AK154" s="80"/>
      <c r="AL154" s="83" t="str">
        <f t="shared" si="3"/>
        <v/>
      </c>
      <c r="AM154" s="84" t="str">
        <f t="shared" si="0"/>
        <v/>
      </c>
      <c r="AN154" s="94" t="str">
        <f t="shared" si="51"/>
        <v/>
      </c>
      <c r="AO154" s="94" t="str">
        <f t="shared" si="52"/>
        <v/>
      </c>
      <c r="AP154" s="80"/>
      <c r="AQ154" s="80"/>
      <c r="AR154" s="80"/>
      <c r="AS154" s="331"/>
      <c r="AT154" s="331"/>
      <c r="AU154" s="331"/>
      <c r="AV154" s="331"/>
      <c r="AW154" s="331"/>
      <c r="AX154" s="331"/>
      <c r="AY154" s="331"/>
      <c r="AZ154" s="331"/>
      <c r="BA154" s="331"/>
      <c r="BB154" s="331"/>
      <c r="BC154" s="331"/>
      <c r="BD154" s="331"/>
      <c r="BE154" s="331"/>
      <c r="BF154" s="40"/>
    </row>
    <row r="155" spans="1:58" ht="15" hidden="1" customHeight="1" x14ac:dyDescent="0.25">
      <c r="A155" s="292"/>
      <c r="B155" s="292"/>
      <c r="C155" s="292"/>
      <c r="D155" s="337"/>
      <c r="E155" s="334"/>
      <c r="F155" s="330"/>
      <c r="G155" s="332"/>
      <c r="H155" s="333"/>
      <c r="I155" s="334" t="str">
        <f>IF(D155="","",IF(D155="RG",'Identificación RG-RF-RLA-FT'!#REF!,IF(H155="","",(CONCATENATE(H155," ",#REF!," ",G155," ",#REF!," ",#REF!," ",#REF!," ",#REF!)))))</f>
        <v/>
      </c>
      <c r="J155" s="333"/>
      <c r="K155" s="333" t="e">
        <f>CONCATENATE(" *",'Identificación RG-RF-RLA-FT'!#REF!," *",'Identificación RG-RF-RLA-FT'!#REF!," *",'Identificación RG-RF-RLA-FT'!#REF!)</f>
        <v>#REF!</v>
      </c>
      <c r="L155" s="332"/>
      <c r="M155" s="335"/>
      <c r="N155" s="333"/>
      <c r="O155" s="336" t="str">
        <f>IF(N155="Muy Alta",100%,IF(N155="Alta",80%,IF(N155="Media",60%,IF(N155="Baja",40%,IF(N155="Muy Baja",20%,"")))))</f>
        <v/>
      </c>
      <c r="P155" s="333"/>
      <c r="Q155" s="336" t="str">
        <f>IF(P155="Catastrófico",100%,IF(P155="Mayor",80%,IF(P155="Moderado",60%,IF(P155="Menor",40%,IF(P155="Leve",20%,"")))))</f>
        <v/>
      </c>
      <c r="R155" s="333"/>
      <c r="S155" s="336" t="str">
        <f>IF(R155="Catastrófico",100%,IF(R155="Mayor",80%,IF(R155="Moderado",60%,IF(R155="Menor",40%,IF(R155="Leve",20%,"")))))</f>
        <v/>
      </c>
      <c r="T155" s="333" t="str">
        <f>IF(U155=100%,"Catastrófico",IF(U155=80%,"Mayor",IF(U155=60%,"Moderado",IF(U155=40%,"Menor",IF(U155=20%,"Leve","")))))</f>
        <v/>
      </c>
      <c r="U155" s="336" t="str">
        <f>IF(AND(Q155="",S155=""),"",MAX(Q155,S155))</f>
        <v/>
      </c>
      <c r="V155" s="336" t="str">
        <f>CONCATENATE(N155,T155)</f>
        <v/>
      </c>
      <c r="W155" s="333" t="str">
        <f>IF(V155="Muy AltaLeve","Alto",IF(V155="Muy AltaMenor","Alto",IF(V155="Muy AltaModerado","Alto",IF(V155="Muy AltaMayor","Alto",IF(V155="Muy AltaCatastrófico","Extremo",IF(V155="AltaLeve","Moderado",IF(V155="AltaMenor","Moderado",IF(V155="AltaModerado","Alto",IF(V155="AltaMayor","Alto",IF(V155="AltaCatastrófico","Extremo",IF(V155="MediaLeve","Moderado",IF(V155="MediaMenor","Moderado",IF(V155="MediaModerado","Moderado",IF(V155="MediaMayor","Alto",IF(V155="MediaCatastrófico","Extremo",IF(V155="BajaLeve","Bajo",IF(V155="BajaMenor","Moderado",IF(V155="BajaModerado","Moderado",IF(V155="BajaMayor","Alto",IF(V155="BajaCatastrófico","Extremo",IF(V155="Muy BajaLeve","Bajo",IF(V155="Muy BajaMenor","Bajo",IF(V155="Muy BajaModerado","Moderado",IF(V155="Muy BajaMayor","Alto",IF(V155="Muy BajaCatastrófico","Extremo","")))))))))))))))))))))))))</f>
        <v/>
      </c>
      <c r="X155" s="62">
        <v>1</v>
      </c>
      <c r="Y155" s="62"/>
      <c r="Z155" s="62"/>
      <c r="AA155" s="62"/>
      <c r="AB155" s="62"/>
      <c r="AC155" s="62"/>
      <c r="AD155" s="62"/>
      <c r="AE155" s="77" t="str">
        <f t="shared" si="24"/>
        <v/>
      </c>
      <c r="AF155" s="65"/>
      <c r="AG155" s="89"/>
      <c r="AH155" s="65" t="str">
        <f t="shared" si="1"/>
        <v/>
      </c>
      <c r="AI155" s="65"/>
      <c r="AJ155" s="68" t="str">
        <f t="shared" si="2"/>
        <v/>
      </c>
      <c r="AK155" s="65"/>
      <c r="AL155" s="68" t="str">
        <f t="shared" si="3"/>
        <v/>
      </c>
      <c r="AM155" s="69" t="str">
        <f t="shared" si="0"/>
        <v/>
      </c>
      <c r="AN155" s="70" t="str">
        <f>IFERROR(IF(AH155="Probabilidad",(O155-(+O155*AM155)),IF(AH155="Impacto",O155,"")),"")</f>
        <v/>
      </c>
      <c r="AO155" s="70" t="str">
        <f>IFERROR(IF(AH155="Impacto",(U155-(+U155*AM155)),IF(AH155="Probabilidad",U155,"")),"")</f>
        <v/>
      </c>
      <c r="AP155" s="65"/>
      <c r="AQ155" s="65"/>
      <c r="AR155" s="65"/>
      <c r="AS155" s="382" t="str">
        <f>O155</f>
        <v/>
      </c>
      <c r="AT155" s="382" t="str">
        <f>IF(AN155="","",MIN(AN155:AN160))</f>
        <v/>
      </c>
      <c r="AU155" s="333" t="str">
        <f>IFERROR(IF(AT155="","",IF(AT155&lt;=0.2,"Muy Baja",IF(AT155&lt;=0.4,"Baja",IF(AT155&lt;=0.6,"Media",IF(AT155&lt;=0.8,"Alta","Muy Alta"))))),"")</f>
        <v/>
      </c>
      <c r="AV155" s="382" t="str">
        <f>U155</f>
        <v/>
      </c>
      <c r="AW155" s="382" t="str">
        <f>IF(AO155="","",MIN(AO155:AO160))</f>
        <v/>
      </c>
      <c r="AX155" s="333" t="str">
        <f>IFERROR(IF(AW155="","",IF(AW155&lt;=0.2,"Leve",IF(AW155&lt;=0.4,"Menor",IF(AW155&lt;=0.6,"Moderado",IF(AW155&lt;=0.8,"Mayor","Catastrófico"))))),"")</f>
        <v/>
      </c>
      <c r="AY155" s="333" t="str">
        <f>W155</f>
        <v/>
      </c>
      <c r="AZ155" s="333" t="str">
        <f>IFERROR(IF(OR(AND(AU155="Muy Baja",AX155="Leve"),AND(AU155="Muy Baja",AX155="Menor"),AND(AU155="Baja",AX155="Leve")),"Bajo",IF(OR(AND(AU155="Muy baja",AX155="Moderado"),AND(AU155="Baja",AX155="Menor"),AND(AU155="Baja",AX155="Moderado"),AND(AU155="Media",AX155="Leve"),AND(AU155="Media",AX155="Menor"),AND(AU155="Media",AX155="Moderado"),AND(AU155="Alta",AX155="Leve"),AND(AU155="Alta",AX155="Menor")),"Moderado",IF(OR(AND(AU155="Muy Baja",AX155="Mayor"),AND(AU155="Baja",AX155="Mayor"),AND(AU155="Media",AX155="Mayor"),AND(AU155="Alta",AX155="Moderado"),AND(AU155="Alta",AX155="Mayor"),AND(AU155="Muy Alta",AX155="Leve"),AND(AU155="Muy Alta",AX155="Menor"),AND(AU155="Muy Alta",AX155="Moderado"),AND(AU155="Muy Alta",AX155="Mayor")),"Alto",IF(OR(AND(AU155="Muy Baja",AX155="Catastrófico"),AND(AU155="Baja",AX155="Catastrófico"),AND(AU155="Media",AX155="Catastrófico"),AND(AU155="Alta",AX155="Catastrófico"),AND(AU155="Muy Alta",AX155="Catastrófico")),"Extremo","")))),"")</f>
        <v/>
      </c>
      <c r="BA155" s="333"/>
      <c r="BB155" s="332"/>
      <c r="BC155" s="332"/>
      <c r="BD155" s="381"/>
      <c r="BE155" s="381"/>
      <c r="BF155" s="40"/>
    </row>
    <row r="156" spans="1:58" ht="15" hidden="1" customHeight="1" x14ac:dyDescent="0.25">
      <c r="A156" s="292"/>
      <c r="B156" s="292"/>
      <c r="C156" s="292"/>
      <c r="D156" s="338"/>
      <c r="E156" s="292"/>
      <c r="F156" s="292"/>
      <c r="G156" s="292"/>
      <c r="H156" s="292"/>
      <c r="I156" s="292"/>
      <c r="J156" s="292"/>
      <c r="K156" s="292"/>
      <c r="L156" s="292"/>
      <c r="M156" s="292"/>
      <c r="N156" s="292"/>
      <c r="O156" s="292"/>
      <c r="P156" s="292"/>
      <c r="Q156" s="292"/>
      <c r="R156" s="292"/>
      <c r="S156" s="292"/>
      <c r="T156" s="292"/>
      <c r="U156" s="292"/>
      <c r="V156" s="292"/>
      <c r="W156" s="292"/>
      <c r="X156" s="71">
        <v>2</v>
      </c>
      <c r="Y156" s="71"/>
      <c r="Z156" s="71"/>
      <c r="AA156" s="71"/>
      <c r="AB156" s="71"/>
      <c r="AC156" s="71"/>
      <c r="AD156" s="71"/>
      <c r="AE156" s="77" t="str">
        <f t="shared" si="24"/>
        <v/>
      </c>
      <c r="AF156" s="67"/>
      <c r="AG156" s="78"/>
      <c r="AH156" s="67" t="str">
        <f t="shared" si="1"/>
        <v/>
      </c>
      <c r="AI156" s="67"/>
      <c r="AJ156" s="74" t="str">
        <f t="shared" si="2"/>
        <v/>
      </c>
      <c r="AK156" s="67"/>
      <c r="AL156" s="74" t="str">
        <f t="shared" si="3"/>
        <v/>
      </c>
      <c r="AM156" s="75" t="str">
        <f t="shared" si="0"/>
        <v/>
      </c>
      <c r="AN156" s="76" t="str">
        <f>IFERROR(IF(AND(AH155="Probabilidad",AH156="Probabilidad"),(AN155-(+AN155*AM156)),IF(AH156="Probabilidad",(O155-(+O155*AM156)),IF(AH156="Impacto",AN155,""))),"")</f>
        <v/>
      </c>
      <c r="AO156" s="76" t="str">
        <f>IFERROR(IF(AND(AH155="Impacto",AH156="Impacto"),(AO155-(+AO155*AM156)),IF(AH156="Impacto",(U155-(U155*AM156)),IF(AH156="Probabilidad",AO155,""))),"")</f>
        <v/>
      </c>
      <c r="AP156" s="67"/>
      <c r="AQ156" s="67"/>
      <c r="AR156" s="67"/>
      <c r="AS156" s="292"/>
      <c r="AT156" s="292"/>
      <c r="AU156" s="292"/>
      <c r="AV156" s="292"/>
      <c r="AW156" s="292"/>
      <c r="AX156" s="292"/>
      <c r="AY156" s="292"/>
      <c r="AZ156" s="292"/>
      <c r="BA156" s="292"/>
      <c r="BB156" s="292"/>
      <c r="BC156" s="292"/>
      <c r="BD156" s="292"/>
      <c r="BE156" s="292"/>
      <c r="BF156" s="40"/>
    </row>
    <row r="157" spans="1:58" ht="15" hidden="1" customHeight="1" x14ac:dyDescent="0.25">
      <c r="A157" s="292"/>
      <c r="B157" s="292"/>
      <c r="C157" s="292"/>
      <c r="D157" s="338"/>
      <c r="E157" s="292"/>
      <c r="F157" s="292"/>
      <c r="G157" s="292"/>
      <c r="H157" s="292"/>
      <c r="I157" s="292"/>
      <c r="J157" s="292"/>
      <c r="K157" s="292"/>
      <c r="L157" s="292"/>
      <c r="M157" s="292"/>
      <c r="N157" s="292"/>
      <c r="O157" s="292"/>
      <c r="P157" s="292"/>
      <c r="Q157" s="292"/>
      <c r="R157" s="292"/>
      <c r="S157" s="292"/>
      <c r="T157" s="292"/>
      <c r="U157" s="292"/>
      <c r="V157" s="292"/>
      <c r="W157" s="292"/>
      <c r="X157" s="71">
        <v>3</v>
      </c>
      <c r="Y157" s="71"/>
      <c r="Z157" s="71"/>
      <c r="AA157" s="71"/>
      <c r="AB157" s="71"/>
      <c r="AC157" s="71"/>
      <c r="AD157" s="71"/>
      <c r="AE157" s="77" t="str">
        <f t="shared" si="24"/>
        <v/>
      </c>
      <c r="AF157" s="67"/>
      <c r="AG157" s="78"/>
      <c r="AH157" s="67" t="str">
        <f t="shared" si="1"/>
        <v/>
      </c>
      <c r="AI157" s="67"/>
      <c r="AJ157" s="74" t="str">
        <f t="shared" si="2"/>
        <v/>
      </c>
      <c r="AK157" s="67"/>
      <c r="AL157" s="74" t="str">
        <f t="shared" si="3"/>
        <v/>
      </c>
      <c r="AM157" s="75" t="str">
        <f t="shared" si="0"/>
        <v/>
      </c>
      <c r="AN157" s="76" t="str">
        <f t="shared" ref="AN157:AN160" si="53">IFERROR(IF(AND(AH156="Probabilidad",AH157="Probabilidad"),(AN156-(+AN156*AM157)),IF(AND(AH156="Impacto",AH157="Probabilidad"),(AN155-(+AN155*AM157)),IF(AH157="Impacto",AN156,""))),"")</f>
        <v/>
      </c>
      <c r="AO157" s="76" t="str">
        <f t="shared" ref="AO157:AO160" si="54">IFERROR(IF(AND(AH156="Impacto",AH157="Impacto"),(AO156-(+AO156*AM157)),IF(AND(AH156="Probabilidad",AH157="Impacto"),(AO155-(+AO155*AM157)),IF(AH157="Probabilidad",AO156,""))),"")</f>
        <v/>
      </c>
      <c r="AP157" s="67"/>
      <c r="AQ157" s="67"/>
      <c r="AR157" s="67"/>
      <c r="AS157" s="292"/>
      <c r="AT157" s="292"/>
      <c r="AU157" s="292"/>
      <c r="AV157" s="292"/>
      <c r="AW157" s="292"/>
      <c r="AX157" s="292"/>
      <c r="AY157" s="292"/>
      <c r="AZ157" s="292"/>
      <c r="BA157" s="292"/>
      <c r="BB157" s="292"/>
      <c r="BC157" s="292"/>
      <c r="BD157" s="292"/>
      <c r="BE157" s="292"/>
      <c r="BF157" s="40"/>
    </row>
    <row r="158" spans="1:58" ht="15" hidden="1" customHeight="1" x14ac:dyDescent="0.25">
      <c r="A158" s="292"/>
      <c r="B158" s="292"/>
      <c r="C158" s="292"/>
      <c r="D158" s="338"/>
      <c r="E158" s="292"/>
      <c r="F158" s="292"/>
      <c r="G158" s="292"/>
      <c r="H158" s="292"/>
      <c r="I158" s="292"/>
      <c r="J158" s="292"/>
      <c r="K158" s="292"/>
      <c r="L158" s="292"/>
      <c r="M158" s="292"/>
      <c r="N158" s="292"/>
      <c r="O158" s="292"/>
      <c r="P158" s="292"/>
      <c r="Q158" s="292"/>
      <c r="R158" s="292"/>
      <c r="S158" s="292"/>
      <c r="T158" s="292"/>
      <c r="U158" s="292"/>
      <c r="V158" s="292"/>
      <c r="W158" s="292"/>
      <c r="X158" s="71">
        <v>4</v>
      </c>
      <c r="Y158" s="71"/>
      <c r="Z158" s="71"/>
      <c r="AA158" s="71"/>
      <c r="AB158" s="71"/>
      <c r="AC158" s="71"/>
      <c r="AD158" s="71"/>
      <c r="AE158" s="77" t="str">
        <f t="shared" si="24"/>
        <v/>
      </c>
      <c r="AF158" s="67"/>
      <c r="AG158" s="78"/>
      <c r="AH158" s="67" t="str">
        <f t="shared" si="1"/>
        <v/>
      </c>
      <c r="AI158" s="67"/>
      <c r="AJ158" s="74" t="str">
        <f t="shared" si="2"/>
        <v/>
      </c>
      <c r="AK158" s="67"/>
      <c r="AL158" s="74" t="str">
        <f t="shared" si="3"/>
        <v/>
      </c>
      <c r="AM158" s="75" t="str">
        <f t="shared" si="0"/>
        <v/>
      </c>
      <c r="AN158" s="76" t="str">
        <f t="shared" si="53"/>
        <v/>
      </c>
      <c r="AO158" s="76" t="str">
        <f t="shared" si="54"/>
        <v/>
      </c>
      <c r="AP158" s="67"/>
      <c r="AQ158" s="67"/>
      <c r="AR158" s="67"/>
      <c r="AS158" s="292"/>
      <c r="AT158" s="292"/>
      <c r="AU158" s="292"/>
      <c r="AV158" s="292"/>
      <c r="AW158" s="292"/>
      <c r="AX158" s="292"/>
      <c r="AY158" s="292"/>
      <c r="AZ158" s="292"/>
      <c r="BA158" s="292"/>
      <c r="BB158" s="292"/>
      <c r="BC158" s="292"/>
      <c r="BD158" s="292"/>
      <c r="BE158" s="292"/>
      <c r="BF158" s="40"/>
    </row>
    <row r="159" spans="1:58" ht="15" hidden="1" customHeight="1" x14ac:dyDescent="0.25">
      <c r="A159" s="292"/>
      <c r="B159" s="292"/>
      <c r="C159" s="292"/>
      <c r="D159" s="338"/>
      <c r="E159" s="292"/>
      <c r="F159" s="292"/>
      <c r="G159" s="292"/>
      <c r="H159" s="292"/>
      <c r="I159" s="292"/>
      <c r="J159" s="292"/>
      <c r="K159" s="292"/>
      <c r="L159" s="292"/>
      <c r="M159" s="292"/>
      <c r="N159" s="292"/>
      <c r="O159" s="292"/>
      <c r="P159" s="292"/>
      <c r="Q159" s="292"/>
      <c r="R159" s="292"/>
      <c r="S159" s="292"/>
      <c r="T159" s="292"/>
      <c r="U159" s="292"/>
      <c r="V159" s="292"/>
      <c r="W159" s="292"/>
      <c r="X159" s="71">
        <v>5</v>
      </c>
      <c r="Y159" s="71"/>
      <c r="Z159" s="71"/>
      <c r="AA159" s="71"/>
      <c r="AB159" s="71"/>
      <c r="AC159" s="71"/>
      <c r="AD159" s="71"/>
      <c r="AE159" s="77" t="str">
        <f t="shared" si="24"/>
        <v/>
      </c>
      <c r="AF159" s="67"/>
      <c r="AG159" s="78"/>
      <c r="AH159" s="67" t="str">
        <f t="shared" si="1"/>
        <v/>
      </c>
      <c r="AI159" s="67"/>
      <c r="AJ159" s="74" t="str">
        <f t="shared" si="2"/>
        <v/>
      </c>
      <c r="AK159" s="67"/>
      <c r="AL159" s="74" t="str">
        <f t="shared" si="3"/>
        <v/>
      </c>
      <c r="AM159" s="75" t="str">
        <f t="shared" si="0"/>
        <v/>
      </c>
      <c r="AN159" s="76" t="str">
        <f t="shared" si="53"/>
        <v/>
      </c>
      <c r="AO159" s="76" t="str">
        <f t="shared" si="54"/>
        <v/>
      </c>
      <c r="AP159" s="67"/>
      <c r="AQ159" s="67"/>
      <c r="AR159" s="67"/>
      <c r="AS159" s="292"/>
      <c r="AT159" s="292"/>
      <c r="AU159" s="292"/>
      <c r="AV159" s="292"/>
      <c r="AW159" s="292"/>
      <c r="AX159" s="292"/>
      <c r="AY159" s="292"/>
      <c r="AZ159" s="292"/>
      <c r="BA159" s="292"/>
      <c r="BB159" s="292"/>
      <c r="BC159" s="292"/>
      <c r="BD159" s="292"/>
      <c r="BE159" s="292"/>
      <c r="BF159" s="40"/>
    </row>
    <row r="160" spans="1:58" ht="15.75" hidden="1" customHeight="1" x14ac:dyDescent="0.25">
      <c r="A160" s="292"/>
      <c r="B160" s="292"/>
      <c r="C160" s="292"/>
      <c r="D160" s="339"/>
      <c r="E160" s="331"/>
      <c r="F160" s="331"/>
      <c r="G160" s="331"/>
      <c r="H160" s="331"/>
      <c r="I160" s="331"/>
      <c r="J160" s="331"/>
      <c r="K160" s="331"/>
      <c r="L160" s="331"/>
      <c r="M160" s="331"/>
      <c r="N160" s="331"/>
      <c r="O160" s="331"/>
      <c r="P160" s="331"/>
      <c r="Q160" s="331"/>
      <c r="R160" s="331"/>
      <c r="S160" s="331"/>
      <c r="T160" s="331"/>
      <c r="U160" s="331"/>
      <c r="V160" s="331"/>
      <c r="W160" s="331"/>
      <c r="X160" s="79">
        <v>6</v>
      </c>
      <c r="Y160" s="79"/>
      <c r="Z160" s="79"/>
      <c r="AA160" s="79"/>
      <c r="AB160" s="79"/>
      <c r="AC160" s="79"/>
      <c r="AD160" s="79"/>
      <c r="AE160" s="77" t="str">
        <f t="shared" si="24"/>
        <v/>
      </c>
      <c r="AF160" s="80"/>
      <c r="AG160" s="81"/>
      <c r="AH160" s="80" t="str">
        <f t="shared" si="1"/>
        <v/>
      </c>
      <c r="AI160" s="80"/>
      <c r="AJ160" s="83" t="str">
        <f t="shared" si="2"/>
        <v/>
      </c>
      <c r="AK160" s="80"/>
      <c r="AL160" s="83" t="str">
        <f t="shared" si="3"/>
        <v/>
      </c>
      <c r="AM160" s="84" t="str">
        <f t="shared" si="0"/>
        <v/>
      </c>
      <c r="AN160" s="94" t="str">
        <f t="shared" si="53"/>
        <v/>
      </c>
      <c r="AO160" s="94" t="str">
        <f t="shared" si="54"/>
        <v/>
      </c>
      <c r="AP160" s="80"/>
      <c r="AQ160" s="80"/>
      <c r="AR160" s="80"/>
      <c r="AS160" s="331"/>
      <c r="AT160" s="331"/>
      <c r="AU160" s="331"/>
      <c r="AV160" s="331"/>
      <c r="AW160" s="331"/>
      <c r="AX160" s="331"/>
      <c r="AY160" s="331"/>
      <c r="AZ160" s="331"/>
      <c r="BA160" s="331"/>
      <c r="BB160" s="331"/>
      <c r="BC160" s="331"/>
      <c r="BD160" s="331"/>
      <c r="BE160" s="331"/>
      <c r="BF160" s="40"/>
    </row>
    <row r="161" spans="1:58" ht="15" hidden="1" customHeight="1" x14ac:dyDescent="0.25">
      <c r="A161" s="292"/>
      <c r="B161" s="292"/>
      <c r="C161" s="292"/>
      <c r="D161" s="337"/>
      <c r="E161" s="334"/>
      <c r="F161" s="330"/>
      <c r="G161" s="332"/>
      <c r="H161" s="333"/>
      <c r="I161" s="334" t="str">
        <f>IF(D161="","",IF(D161="RG",'Identificación RG-RF-RLA-FT'!#REF!,IF(H161="","",(CONCATENATE(H161," ",#REF!," ",G161," ",#REF!," ",#REF!," ",#REF!," ",#REF!)))))</f>
        <v/>
      </c>
      <c r="J161" s="333"/>
      <c r="K161" s="333" t="e">
        <f>CONCATENATE(" *",'Identificación RG-RF-RLA-FT'!#REF!," *",'Identificación RG-RF-RLA-FT'!#REF!," *",'Identificación RG-RF-RLA-FT'!#REF!)</f>
        <v>#REF!</v>
      </c>
      <c r="L161" s="332"/>
      <c r="M161" s="335"/>
      <c r="N161" s="333"/>
      <c r="O161" s="336" t="str">
        <f>IF(N161="Muy Alta",100%,IF(N161="Alta",80%,IF(N161="Media",60%,IF(N161="Baja",40%,IF(N161="Muy Baja",20%,"")))))</f>
        <v/>
      </c>
      <c r="P161" s="333"/>
      <c r="Q161" s="336" t="str">
        <f>IF(P161="Catastrófico",100%,IF(P161="Mayor",80%,IF(P161="Moderado",60%,IF(P161="Menor",40%,IF(P161="Leve",20%,"")))))</f>
        <v/>
      </c>
      <c r="R161" s="333"/>
      <c r="S161" s="336" t="str">
        <f>IF(R161="Catastrófico",100%,IF(R161="Mayor",80%,IF(R161="Moderado",60%,IF(R161="Menor",40%,IF(R161="Leve",20%,"")))))</f>
        <v/>
      </c>
      <c r="T161" s="333" t="str">
        <f>IF(U161=100%,"Catastrófico",IF(U161=80%,"Mayor",IF(U161=60%,"Moderado",IF(U161=40%,"Menor",IF(U161=20%,"Leve","")))))</f>
        <v/>
      </c>
      <c r="U161" s="336" t="str">
        <f>IF(AND(Q161="",S161=""),"",MAX(Q161,S161))</f>
        <v/>
      </c>
      <c r="V161" s="336" t="str">
        <f>CONCATENATE(N161,T161)</f>
        <v/>
      </c>
      <c r="W161" s="333" t="str">
        <f>IF(V161="Muy AltaLeve","Alto",IF(V161="Muy AltaMenor","Alto",IF(V161="Muy AltaModerado","Alto",IF(V161="Muy AltaMayor","Alto",IF(V161="Muy AltaCatastrófico","Extremo",IF(V161="AltaLeve","Moderado",IF(V161="AltaMenor","Moderado",IF(V161="AltaModerado","Alto",IF(V161="AltaMayor","Alto",IF(V161="AltaCatastrófico","Extremo",IF(V161="MediaLeve","Moderado",IF(V161="MediaMenor","Moderado",IF(V161="MediaModerado","Moderado",IF(V161="MediaMayor","Alto",IF(V161="MediaCatastrófico","Extremo",IF(V161="BajaLeve","Bajo",IF(V161="BajaMenor","Moderado",IF(V161="BajaModerado","Moderado",IF(V161="BajaMayor","Alto",IF(V161="BajaCatastrófico","Extremo",IF(V161="Muy BajaLeve","Bajo",IF(V161="Muy BajaMenor","Bajo",IF(V161="Muy BajaModerado","Moderado",IF(V161="Muy BajaMayor","Alto",IF(V161="Muy BajaCatastrófico","Extremo","")))))))))))))))))))))))))</f>
        <v/>
      </c>
      <c r="X161" s="62">
        <v>1</v>
      </c>
      <c r="Y161" s="62"/>
      <c r="Z161" s="62"/>
      <c r="AA161" s="62"/>
      <c r="AB161" s="62"/>
      <c r="AC161" s="62"/>
      <c r="AD161" s="62"/>
      <c r="AE161" s="77" t="str">
        <f t="shared" si="24"/>
        <v/>
      </c>
      <c r="AF161" s="65"/>
      <c r="AG161" s="89"/>
      <c r="AH161" s="65" t="str">
        <f t="shared" si="1"/>
        <v/>
      </c>
      <c r="AI161" s="65"/>
      <c r="AJ161" s="68" t="str">
        <f t="shared" si="2"/>
        <v/>
      </c>
      <c r="AK161" s="65"/>
      <c r="AL161" s="68" t="str">
        <f t="shared" si="3"/>
        <v/>
      </c>
      <c r="AM161" s="69" t="str">
        <f t="shared" si="0"/>
        <v/>
      </c>
      <c r="AN161" s="70" t="str">
        <f>IFERROR(IF(AH161="Probabilidad",(O161-(+O161*AM161)),IF(AH161="Impacto",O161,"")),"")</f>
        <v/>
      </c>
      <c r="AO161" s="70" t="str">
        <f>IFERROR(IF(AH161="Impacto",(U161-(+U161*AM161)),IF(AH161="Probabilidad",U161,"")),"")</f>
        <v/>
      </c>
      <c r="AP161" s="65"/>
      <c r="AQ161" s="65"/>
      <c r="AR161" s="65"/>
      <c r="AS161" s="382" t="str">
        <f>O161</f>
        <v/>
      </c>
      <c r="AT161" s="382" t="str">
        <f>IF(AN161="","",MIN(AN161:AN166))</f>
        <v/>
      </c>
      <c r="AU161" s="333" t="str">
        <f>IFERROR(IF(AT161="","",IF(AT161&lt;=0.2,"Muy Baja",IF(AT161&lt;=0.4,"Baja",IF(AT161&lt;=0.6,"Media",IF(AT161&lt;=0.8,"Alta","Muy Alta"))))),"")</f>
        <v/>
      </c>
      <c r="AV161" s="382" t="str">
        <f>U161</f>
        <v/>
      </c>
      <c r="AW161" s="382" t="str">
        <f>IF(AO161="","",MIN(AO161:AO166))</f>
        <v/>
      </c>
      <c r="AX161" s="333" t="str">
        <f>IFERROR(IF(AW161="","",IF(AW161&lt;=0.2,"Leve",IF(AW161&lt;=0.4,"Menor",IF(AW161&lt;=0.6,"Moderado",IF(AW161&lt;=0.8,"Mayor","Catastrófico"))))),"")</f>
        <v/>
      </c>
      <c r="AY161" s="333" t="str">
        <f>W161</f>
        <v/>
      </c>
      <c r="AZ161" s="333" t="str">
        <f>IFERROR(IF(OR(AND(AU161="Muy Baja",AX161="Leve"),AND(AU161="Muy Baja",AX161="Menor"),AND(AU161="Baja",AX161="Leve")),"Bajo",IF(OR(AND(AU161="Muy baja",AX161="Moderado"),AND(AU161="Baja",AX161="Menor"),AND(AU161="Baja",AX161="Moderado"),AND(AU161="Media",AX161="Leve"),AND(AU161="Media",AX161="Menor"),AND(AU161="Media",AX161="Moderado"),AND(AU161="Alta",AX161="Leve"),AND(AU161="Alta",AX161="Menor")),"Moderado",IF(OR(AND(AU161="Muy Baja",AX161="Mayor"),AND(AU161="Baja",AX161="Mayor"),AND(AU161="Media",AX161="Mayor"),AND(AU161="Alta",AX161="Moderado"),AND(AU161="Alta",AX161="Mayor"),AND(AU161="Muy Alta",AX161="Leve"),AND(AU161="Muy Alta",AX161="Menor"),AND(AU161="Muy Alta",AX161="Moderado"),AND(AU161="Muy Alta",AX161="Mayor")),"Alto",IF(OR(AND(AU161="Muy Baja",AX161="Catastrófico"),AND(AU161="Baja",AX161="Catastrófico"),AND(AU161="Media",AX161="Catastrófico"),AND(AU161="Alta",AX161="Catastrófico"),AND(AU161="Muy Alta",AX161="Catastrófico")),"Extremo","")))),"")</f>
        <v/>
      </c>
      <c r="BA161" s="333"/>
      <c r="BB161" s="332"/>
      <c r="BC161" s="332"/>
      <c r="BD161" s="381"/>
      <c r="BE161" s="381"/>
      <c r="BF161" s="40"/>
    </row>
    <row r="162" spans="1:58" ht="15" hidden="1" customHeight="1" x14ac:dyDescent="0.25">
      <c r="A162" s="292"/>
      <c r="B162" s="292"/>
      <c r="C162" s="292"/>
      <c r="D162" s="338"/>
      <c r="E162" s="292"/>
      <c r="F162" s="292"/>
      <c r="G162" s="292"/>
      <c r="H162" s="292"/>
      <c r="I162" s="292"/>
      <c r="J162" s="292"/>
      <c r="K162" s="292"/>
      <c r="L162" s="292"/>
      <c r="M162" s="292"/>
      <c r="N162" s="292"/>
      <c r="O162" s="292"/>
      <c r="P162" s="292"/>
      <c r="Q162" s="292"/>
      <c r="R162" s="292"/>
      <c r="S162" s="292"/>
      <c r="T162" s="292"/>
      <c r="U162" s="292"/>
      <c r="V162" s="292"/>
      <c r="W162" s="292"/>
      <c r="X162" s="71">
        <v>2</v>
      </c>
      <c r="Y162" s="71"/>
      <c r="Z162" s="71"/>
      <c r="AA162" s="71"/>
      <c r="AB162" s="71"/>
      <c r="AC162" s="71"/>
      <c r="AD162" s="71"/>
      <c r="AE162" s="77" t="str">
        <f t="shared" si="24"/>
        <v/>
      </c>
      <c r="AF162" s="67"/>
      <c r="AG162" s="78"/>
      <c r="AH162" s="67" t="str">
        <f t="shared" si="1"/>
        <v/>
      </c>
      <c r="AI162" s="67"/>
      <c r="AJ162" s="74" t="str">
        <f t="shared" si="2"/>
        <v/>
      </c>
      <c r="AK162" s="67"/>
      <c r="AL162" s="74" t="str">
        <f t="shared" si="3"/>
        <v/>
      </c>
      <c r="AM162" s="75" t="str">
        <f t="shared" si="0"/>
        <v/>
      </c>
      <c r="AN162" s="76" t="str">
        <f>IFERROR(IF(AND(AH161="Probabilidad",AH162="Probabilidad"),(AN161-(+AN161*AM162)),IF(AH162="Probabilidad",(O161-(+O161*AM162)),IF(AH162="Impacto",AN161,""))),"")</f>
        <v/>
      </c>
      <c r="AO162" s="76" t="str">
        <f>IFERROR(IF(AND(AH161="Impacto",AH162="Impacto"),(AO161-(+AO161*AM162)),IF(AH162="Impacto",(U161-(U161*AM162)),IF(AH162="Probabilidad",AO161,""))),"")</f>
        <v/>
      </c>
      <c r="AP162" s="67"/>
      <c r="AQ162" s="67"/>
      <c r="AR162" s="67"/>
      <c r="AS162" s="292"/>
      <c r="AT162" s="292"/>
      <c r="AU162" s="292"/>
      <c r="AV162" s="292"/>
      <c r="AW162" s="292"/>
      <c r="AX162" s="292"/>
      <c r="AY162" s="292"/>
      <c r="AZ162" s="292"/>
      <c r="BA162" s="292"/>
      <c r="BB162" s="292"/>
      <c r="BC162" s="292"/>
      <c r="BD162" s="292"/>
      <c r="BE162" s="292"/>
      <c r="BF162" s="40"/>
    </row>
    <row r="163" spans="1:58" ht="15" hidden="1" customHeight="1" x14ac:dyDescent="0.25">
      <c r="A163" s="292"/>
      <c r="B163" s="292"/>
      <c r="C163" s="292"/>
      <c r="D163" s="338"/>
      <c r="E163" s="292"/>
      <c r="F163" s="292"/>
      <c r="G163" s="292"/>
      <c r="H163" s="292"/>
      <c r="I163" s="292"/>
      <c r="J163" s="292"/>
      <c r="K163" s="292"/>
      <c r="L163" s="292"/>
      <c r="M163" s="292"/>
      <c r="N163" s="292"/>
      <c r="O163" s="292"/>
      <c r="P163" s="292"/>
      <c r="Q163" s="292"/>
      <c r="R163" s="292"/>
      <c r="S163" s="292"/>
      <c r="T163" s="292"/>
      <c r="U163" s="292"/>
      <c r="V163" s="292"/>
      <c r="W163" s="292"/>
      <c r="X163" s="71">
        <v>3</v>
      </c>
      <c r="Y163" s="71"/>
      <c r="Z163" s="71"/>
      <c r="AA163" s="71"/>
      <c r="AB163" s="71"/>
      <c r="AC163" s="71"/>
      <c r="AD163" s="71"/>
      <c r="AE163" s="77" t="str">
        <f t="shared" si="24"/>
        <v/>
      </c>
      <c r="AF163" s="67"/>
      <c r="AG163" s="78"/>
      <c r="AH163" s="67" t="str">
        <f t="shared" si="1"/>
        <v/>
      </c>
      <c r="AI163" s="67"/>
      <c r="AJ163" s="74" t="str">
        <f t="shared" si="2"/>
        <v/>
      </c>
      <c r="AK163" s="67"/>
      <c r="AL163" s="74" t="str">
        <f t="shared" si="3"/>
        <v/>
      </c>
      <c r="AM163" s="75" t="str">
        <f t="shared" si="0"/>
        <v/>
      </c>
      <c r="AN163" s="76" t="str">
        <f t="shared" ref="AN163:AN166" si="55">IFERROR(IF(AND(AH162="Probabilidad",AH163="Probabilidad"),(AN162-(+AN162*AM163)),IF(AND(AH162="Impacto",AH163="Probabilidad"),(AN161-(+AN161*AM163)),IF(AH163="Impacto",AN162,""))),"")</f>
        <v/>
      </c>
      <c r="AO163" s="76" t="str">
        <f t="shared" ref="AO163:AO166" si="56">IFERROR(IF(AND(AH162="Impacto",AH163="Impacto"),(AO162-(+AO162*AM163)),IF(AND(AH162="Probabilidad",AH163="Impacto"),(AO161-(+AO161*AM163)),IF(AH163="Probabilidad",AO162,""))),"")</f>
        <v/>
      </c>
      <c r="AP163" s="67"/>
      <c r="AQ163" s="67"/>
      <c r="AR163" s="67"/>
      <c r="AS163" s="292"/>
      <c r="AT163" s="292"/>
      <c r="AU163" s="292"/>
      <c r="AV163" s="292"/>
      <c r="AW163" s="292"/>
      <c r="AX163" s="292"/>
      <c r="AY163" s="292"/>
      <c r="AZ163" s="292"/>
      <c r="BA163" s="292"/>
      <c r="BB163" s="292"/>
      <c r="BC163" s="292"/>
      <c r="BD163" s="292"/>
      <c r="BE163" s="292"/>
      <c r="BF163" s="40"/>
    </row>
    <row r="164" spans="1:58" ht="15" hidden="1" customHeight="1" x14ac:dyDescent="0.25">
      <c r="A164" s="292"/>
      <c r="B164" s="292"/>
      <c r="C164" s="292"/>
      <c r="D164" s="338"/>
      <c r="E164" s="292"/>
      <c r="F164" s="292"/>
      <c r="G164" s="292"/>
      <c r="H164" s="292"/>
      <c r="I164" s="292"/>
      <c r="J164" s="292"/>
      <c r="K164" s="292"/>
      <c r="L164" s="292"/>
      <c r="M164" s="292"/>
      <c r="N164" s="292"/>
      <c r="O164" s="292"/>
      <c r="P164" s="292"/>
      <c r="Q164" s="292"/>
      <c r="R164" s="292"/>
      <c r="S164" s="292"/>
      <c r="T164" s="292"/>
      <c r="U164" s="292"/>
      <c r="V164" s="292"/>
      <c r="W164" s="292"/>
      <c r="X164" s="71">
        <v>4</v>
      </c>
      <c r="Y164" s="71"/>
      <c r="Z164" s="71"/>
      <c r="AA164" s="71"/>
      <c r="AB164" s="71"/>
      <c r="AC164" s="71"/>
      <c r="AD164" s="71"/>
      <c r="AE164" s="77" t="str">
        <f t="shared" si="24"/>
        <v/>
      </c>
      <c r="AF164" s="67"/>
      <c r="AG164" s="78"/>
      <c r="AH164" s="67" t="str">
        <f t="shared" si="1"/>
        <v/>
      </c>
      <c r="AI164" s="67"/>
      <c r="AJ164" s="74" t="str">
        <f t="shared" si="2"/>
        <v/>
      </c>
      <c r="AK164" s="67"/>
      <c r="AL164" s="74" t="str">
        <f t="shared" si="3"/>
        <v/>
      </c>
      <c r="AM164" s="75" t="str">
        <f t="shared" si="0"/>
        <v/>
      </c>
      <c r="AN164" s="76" t="str">
        <f t="shared" si="55"/>
        <v/>
      </c>
      <c r="AO164" s="76" t="str">
        <f t="shared" si="56"/>
        <v/>
      </c>
      <c r="AP164" s="67"/>
      <c r="AQ164" s="67"/>
      <c r="AR164" s="67"/>
      <c r="AS164" s="292"/>
      <c r="AT164" s="292"/>
      <c r="AU164" s="292"/>
      <c r="AV164" s="292"/>
      <c r="AW164" s="292"/>
      <c r="AX164" s="292"/>
      <c r="AY164" s="292"/>
      <c r="AZ164" s="292"/>
      <c r="BA164" s="292"/>
      <c r="BB164" s="292"/>
      <c r="BC164" s="292"/>
      <c r="BD164" s="292"/>
      <c r="BE164" s="292"/>
      <c r="BF164" s="40"/>
    </row>
    <row r="165" spans="1:58" ht="15" hidden="1" customHeight="1" x14ac:dyDescent="0.25">
      <c r="A165" s="292"/>
      <c r="B165" s="292"/>
      <c r="C165" s="292"/>
      <c r="D165" s="338"/>
      <c r="E165" s="292"/>
      <c r="F165" s="292"/>
      <c r="G165" s="292"/>
      <c r="H165" s="292"/>
      <c r="I165" s="292"/>
      <c r="J165" s="292"/>
      <c r="K165" s="292"/>
      <c r="L165" s="292"/>
      <c r="M165" s="292"/>
      <c r="N165" s="292"/>
      <c r="O165" s="292"/>
      <c r="P165" s="292"/>
      <c r="Q165" s="292"/>
      <c r="R165" s="292"/>
      <c r="S165" s="292"/>
      <c r="T165" s="292"/>
      <c r="U165" s="292"/>
      <c r="V165" s="292"/>
      <c r="W165" s="292"/>
      <c r="X165" s="71">
        <v>5</v>
      </c>
      <c r="Y165" s="71"/>
      <c r="Z165" s="71"/>
      <c r="AA165" s="71"/>
      <c r="AB165" s="71"/>
      <c r="AC165" s="71"/>
      <c r="AD165" s="71"/>
      <c r="AE165" s="77" t="str">
        <f t="shared" si="24"/>
        <v/>
      </c>
      <c r="AF165" s="67"/>
      <c r="AG165" s="78"/>
      <c r="AH165" s="67" t="str">
        <f t="shared" si="1"/>
        <v/>
      </c>
      <c r="AI165" s="67"/>
      <c r="AJ165" s="74" t="str">
        <f t="shared" si="2"/>
        <v/>
      </c>
      <c r="AK165" s="67"/>
      <c r="AL165" s="74" t="str">
        <f t="shared" si="3"/>
        <v/>
      </c>
      <c r="AM165" s="75" t="str">
        <f t="shared" si="0"/>
        <v/>
      </c>
      <c r="AN165" s="76" t="str">
        <f t="shared" si="55"/>
        <v/>
      </c>
      <c r="AO165" s="76" t="str">
        <f t="shared" si="56"/>
        <v/>
      </c>
      <c r="AP165" s="67"/>
      <c r="AQ165" s="67"/>
      <c r="AR165" s="67"/>
      <c r="AS165" s="292"/>
      <c r="AT165" s="292"/>
      <c r="AU165" s="292"/>
      <c r="AV165" s="292"/>
      <c r="AW165" s="292"/>
      <c r="AX165" s="292"/>
      <c r="AY165" s="292"/>
      <c r="AZ165" s="292"/>
      <c r="BA165" s="292"/>
      <c r="BB165" s="292"/>
      <c r="BC165" s="292"/>
      <c r="BD165" s="292"/>
      <c r="BE165" s="292"/>
      <c r="BF165" s="40"/>
    </row>
    <row r="166" spans="1:58" ht="15.75" hidden="1" customHeight="1" x14ac:dyDescent="0.25">
      <c r="A166" s="292"/>
      <c r="B166" s="292"/>
      <c r="C166" s="292"/>
      <c r="D166" s="339"/>
      <c r="E166" s="331"/>
      <c r="F166" s="331"/>
      <c r="G166" s="331"/>
      <c r="H166" s="331"/>
      <c r="I166" s="331"/>
      <c r="J166" s="331"/>
      <c r="K166" s="331"/>
      <c r="L166" s="331"/>
      <c r="M166" s="331"/>
      <c r="N166" s="331"/>
      <c r="O166" s="331"/>
      <c r="P166" s="331"/>
      <c r="Q166" s="331"/>
      <c r="R166" s="331"/>
      <c r="S166" s="331"/>
      <c r="T166" s="331"/>
      <c r="U166" s="331"/>
      <c r="V166" s="331"/>
      <c r="W166" s="331"/>
      <c r="X166" s="79">
        <v>6</v>
      </c>
      <c r="Y166" s="79"/>
      <c r="Z166" s="79"/>
      <c r="AA166" s="79"/>
      <c r="AB166" s="79"/>
      <c r="AC166" s="79"/>
      <c r="AD166" s="79"/>
      <c r="AE166" s="77" t="str">
        <f t="shared" si="24"/>
        <v/>
      </c>
      <c r="AF166" s="80"/>
      <c r="AG166" s="81"/>
      <c r="AH166" s="80" t="str">
        <f t="shared" si="1"/>
        <v/>
      </c>
      <c r="AI166" s="80"/>
      <c r="AJ166" s="83" t="str">
        <f t="shared" si="2"/>
        <v/>
      </c>
      <c r="AK166" s="80"/>
      <c r="AL166" s="83" t="str">
        <f t="shared" si="3"/>
        <v/>
      </c>
      <c r="AM166" s="84" t="str">
        <f t="shared" si="0"/>
        <v/>
      </c>
      <c r="AN166" s="94" t="str">
        <f t="shared" si="55"/>
        <v/>
      </c>
      <c r="AO166" s="94" t="str">
        <f t="shared" si="56"/>
        <v/>
      </c>
      <c r="AP166" s="80"/>
      <c r="AQ166" s="80"/>
      <c r="AR166" s="80"/>
      <c r="AS166" s="331"/>
      <c r="AT166" s="331"/>
      <c r="AU166" s="331"/>
      <c r="AV166" s="331"/>
      <c r="AW166" s="331"/>
      <c r="AX166" s="331"/>
      <c r="AY166" s="331"/>
      <c r="AZ166" s="331"/>
      <c r="BA166" s="331"/>
      <c r="BB166" s="331"/>
      <c r="BC166" s="331"/>
      <c r="BD166" s="331"/>
      <c r="BE166" s="331"/>
      <c r="BF166" s="40"/>
    </row>
    <row r="167" spans="1:58" ht="15" hidden="1" customHeight="1" x14ac:dyDescent="0.25">
      <c r="A167" s="292"/>
      <c r="B167" s="292"/>
      <c r="C167" s="292"/>
      <c r="D167" s="337"/>
      <c r="E167" s="334"/>
      <c r="F167" s="330"/>
      <c r="G167" s="332"/>
      <c r="H167" s="333"/>
      <c r="I167" s="334" t="str">
        <f>IF(D167="","",IF(D167="RG",'Identificación RG-RF-RLA-FT'!#REF!,IF(H167="","",(CONCATENATE(H167," ",#REF!," ",G167," ",#REF!," ",#REF!," ",#REF!," ",#REF!)))))</f>
        <v/>
      </c>
      <c r="J167" s="333"/>
      <c r="K167" s="333" t="e">
        <f>CONCATENATE(" *",'Identificación RG-RF-RLA-FT'!#REF!," *",'Identificación RG-RF-RLA-FT'!#REF!," *",'Identificación RG-RF-RLA-FT'!#REF!)</f>
        <v>#REF!</v>
      </c>
      <c r="L167" s="332"/>
      <c r="M167" s="335"/>
      <c r="N167" s="333"/>
      <c r="O167" s="336" t="str">
        <f>IF(N167="Muy Alta",100%,IF(N167="Alta",80%,IF(N167="Media",60%,IF(N167="Baja",40%,IF(N167="Muy Baja",20%,"")))))</f>
        <v/>
      </c>
      <c r="P167" s="333"/>
      <c r="Q167" s="336" t="str">
        <f>IF(P167="Catastrófico",100%,IF(P167="Mayor",80%,IF(P167="Moderado",60%,IF(P167="Menor",40%,IF(P167="Leve",20%,"")))))</f>
        <v/>
      </c>
      <c r="R167" s="333"/>
      <c r="S167" s="336" t="str">
        <f>IF(R167="Catastrófico",100%,IF(R167="Mayor",80%,IF(R167="Moderado",60%,IF(R167="Menor",40%,IF(R167="Leve",20%,"")))))</f>
        <v/>
      </c>
      <c r="T167" s="333" t="str">
        <f>IF(U167=100%,"Catastrófico",IF(U167=80%,"Mayor",IF(U167=60%,"Moderado",IF(U167=40%,"Menor",IF(U167=20%,"Leve","")))))</f>
        <v/>
      </c>
      <c r="U167" s="336" t="str">
        <f>IF(AND(Q167="",S167=""),"",MAX(Q167,S167))</f>
        <v/>
      </c>
      <c r="V167" s="336" t="str">
        <f>CONCATENATE(N167,T167)</f>
        <v/>
      </c>
      <c r="W167" s="333" t="str">
        <f>IF(V167="Muy AltaLeve","Alto",IF(V167="Muy AltaMenor","Alto",IF(V167="Muy AltaModerado","Alto",IF(V167="Muy AltaMayor","Alto",IF(V167="Muy AltaCatastrófico","Extremo",IF(V167="AltaLeve","Moderado",IF(V167="AltaMenor","Moderado",IF(V167="AltaModerado","Alto",IF(V167="AltaMayor","Alto",IF(V167="AltaCatastrófico","Extremo",IF(V167="MediaLeve","Moderado",IF(V167="MediaMenor","Moderado",IF(V167="MediaModerado","Moderado",IF(V167="MediaMayor","Alto",IF(V167="MediaCatastrófico","Extremo",IF(V167="BajaLeve","Bajo",IF(V167="BajaMenor","Moderado",IF(V167="BajaModerado","Moderado",IF(V167="BajaMayor","Alto",IF(V167="BajaCatastrófico","Extremo",IF(V167="Muy BajaLeve","Bajo",IF(V167="Muy BajaMenor","Bajo",IF(V167="Muy BajaModerado","Moderado",IF(V167="Muy BajaMayor","Alto",IF(V167="Muy BajaCatastrófico","Extremo","")))))))))))))))))))))))))</f>
        <v/>
      </c>
      <c r="X167" s="62">
        <v>1</v>
      </c>
      <c r="Y167" s="62"/>
      <c r="Z167" s="62"/>
      <c r="AA167" s="62"/>
      <c r="AB167" s="62"/>
      <c r="AC167" s="62"/>
      <c r="AD167" s="62"/>
      <c r="AE167" s="77" t="str">
        <f t="shared" si="24"/>
        <v/>
      </c>
      <c r="AF167" s="65"/>
      <c r="AG167" s="89"/>
      <c r="AH167" s="65" t="str">
        <f t="shared" si="1"/>
        <v/>
      </c>
      <c r="AI167" s="65"/>
      <c r="AJ167" s="68" t="str">
        <f t="shared" si="2"/>
        <v/>
      </c>
      <c r="AK167" s="65"/>
      <c r="AL167" s="68" t="str">
        <f t="shared" si="3"/>
        <v/>
      </c>
      <c r="AM167" s="69" t="str">
        <f t="shared" si="0"/>
        <v/>
      </c>
      <c r="AN167" s="70" t="str">
        <f>IFERROR(IF(AH167="Probabilidad",(O167-(+O167*AM167)),IF(AH167="Impacto",O167,"")),"")</f>
        <v/>
      </c>
      <c r="AO167" s="70" t="str">
        <f>IFERROR(IF(AH167="Impacto",(U167-(+U167*AM167)),IF(AH167="Probabilidad",U167,"")),"")</f>
        <v/>
      </c>
      <c r="AP167" s="65"/>
      <c r="AQ167" s="65"/>
      <c r="AR167" s="65"/>
      <c r="AS167" s="382" t="str">
        <f>O167</f>
        <v/>
      </c>
      <c r="AT167" s="382" t="str">
        <f>IF(AN167="","",MIN(AN167:AN172))</f>
        <v/>
      </c>
      <c r="AU167" s="333" t="str">
        <f>IFERROR(IF(AT167="","",IF(AT167&lt;=0.2,"Muy Baja",IF(AT167&lt;=0.4,"Baja",IF(AT167&lt;=0.6,"Media",IF(AT167&lt;=0.8,"Alta","Muy Alta"))))),"")</f>
        <v/>
      </c>
      <c r="AV167" s="382" t="str">
        <f>U167</f>
        <v/>
      </c>
      <c r="AW167" s="382" t="str">
        <f>IF(AO167="","",MIN(AO167:AO172))</f>
        <v/>
      </c>
      <c r="AX167" s="333" t="str">
        <f>IFERROR(IF(AW167="","",IF(AW167&lt;=0.2,"Leve",IF(AW167&lt;=0.4,"Menor",IF(AW167&lt;=0.6,"Moderado",IF(AW167&lt;=0.8,"Mayor","Catastrófico"))))),"")</f>
        <v/>
      </c>
      <c r="AY167" s="333" t="str">
        <f>W167</f>
        <v/>
      </c>
      <c r="AZ167" s="333" t="str">
        <f>IFERROR(IF(OR(AND(AU167="Muy Baja",AX167="Leve"),AND(AU167="Muy Baja",AX167="Menor"),AND(AU167="Baja",AX167="Leve")),"Bajo",IF(OR(AND(AU167="Muy baja",AX167="Moderado"),AND(AU167="Baja",AX167="Menor"),AND(AU167="Baja",AX167="Moderado"),AND(AU167="Media",AX167="Leve"),AND(AU167="Media",AX167="Menor"),AND(AU167="Media",AX167="Moderado"),AND(AU167="Alta",AX167="Leve"),AND(AU167="Alta",AX167="Menor")),"Moderado",IF(OR(AND(AU167="Muy Baja",AX167="Mayor"),AND(AU167="Baja",AX167="Mayor"),AND(AU167="Media",AX167="Mayor"),AND(AU167="Alta",AX167="Moderado"),AND(AU167="Alta",AX167="Mayor"),AND(AU167="Muy Alta",AX167="Leve"),AND(AU167="Muy Alta",AX167="Menor"),AND(AU167="Muy Alta",AX167="Moderado"),AND(AU167="Muy Alta",AX167="Mayor")),"Alto",IF(OR(AND(AU167="Muy Baja",AX167="Catastrófico"),AND(AU167="Baja",AX167="Catastrófico"),AND(AU167="Media",AX167="Catastrófico"),AND(AU167="Alta",AX167="Catastrófico"),AND(AU167="Muy Alta",AX167="Catastrófico")),"Extremo","")))),"")</f>
        <v/>
      </c>
      <c r="BA167" s="333"/>
      <c r="BB167" s="332"/>
      <c r="BC167" s="332"/>
      <c r="BD167" s="381"/>
      <c r="BE167" s="381"/>
      <c r="BF167" s="40"/>
    </row>
    <row r="168" spans="1:58" ht="15" hidden="1" customHeight="1" x14ac:dyDescent="0.25">
      <c r="A168" s="292"/>
      <c r="B168" s="292"/>
      <c r="C168" s="292"/>
      <c r="D168" s="338"/>
      <c r="E168" s="292"/>
      <c r="F168" s="292"/>
      <c r="G168" s="292"/>
      <c r="H168" s="292"/>
      <c r="I168" s="292"/>
      <c r="J168" s="292"/>
      <c r="K168" s="292"/>
      <c r="L168" s="292"/>
      <c r="M168" s="292"/>
      <c r="N168" s="292"/>
      <c r="O168" s="292"/>
      <c r="P168" s="292"/>
      <c r="Q168" s="292"/>
      <c r="R168" s="292"/>
      <c r="S168" s="292"/>
      <c r="T168" s="292"/>
      <c r="U168" s="292"/>
      <c r="V168" s="292"/>
      <c r="W168" s="292"/>
      <c r="X168" s="71">
        <v>2</v>
      </c>
      <c r="Y168" s="71"/>
      <c r="Z168" s="71"/>
      <c r="AA168" s="71"/>
      <c r="AB168" s="71"/>
      <c r="AC168" s="71"/>
      <c r="AD168" s="71"/>
      <c r="AE168" s="77" t="str">
        <f t="shared" si="24"/>
        <v/>
      </c>
      <c r="AF168" s="67"/>
      <c r="AG168" s="78"/>
      <c r="AH168" s="67" t="str">
        <f t="shared" si="1"/>
        <v/>
      </c>
      <c r="AI168" s="67"/>
      <c r="AJ168" s="74" t="str">
        <f t="shared" si="2"/>
        <v/>
      </c>
      <c r="AK168" s="67"/>
      <c r="AL168" s="74" t="str">
        <f t="shared" si="3"/>
        <v/>
      </c>
      <c r="AM168" s="75" t="str">
        <f t="shared" si="0"/>
        <v/>
      </c>
      <c r="AN168" s="76" t="str">
        <f>IFERROR(IF(AND(AH167="Probabilidad",AH168="Probabilidad"),(AN167-(+AN167*AM168)),IF(AH168="Probabilidad",(O167-(+O167*AM168)),IF(AH168="Impacto",AN167,""))),"")</f>
        <v/>
      </c>
      <c r="AO168" s="76" t="str">
        <f>IFERROR(IF(AND(AH167="Impacto",AH168="Impacto"),(AO167-(+AO167*AM168)),IF(AH168="Impacto",(U167-(U167*AM168)),IF(AH168="Probabilidad",AO167,""))),"")</f>
        <v/>
      </c>
      <c r="AP168" s="67"/>
      <c r="AQ168" s="67"/>
      <c r="AR168" s="67"/>
      <c r="AS168" s="292"/>
      <c r="AT168" s="292"/>
      <c r="AU168" s="292"/>
      <c r="AV168" s="292"/>
      <c r="AW168" s="292"/>
      <c r="AX168" s="292"/>
      <c r="AY168" s="292"/>
      <c r="AZ168" s="292"/>
      <c r="BA168" s="292"/>
      <c r="BB168" s="292"/>
      <c r="BC168" s="292"/>
      <c r="BD168" s="292"/>
      <c r="BE168" s="292"/>
      <c r="BF168" s="40"/>
    </row>
    <row r="169" spans="1:58" ht="15" hidden="1" customHeight="1" x14ac:dyDescent="0.25">
      <c r="A169" s="292"/>
      <c r="B169" s="292"/>
      <c r="C169" s="292"/>
      <c r="D169" s="338"/>
      <c r="E169" s="292"/>
      <c r="F169" s="292"/>
      <c r="G169" s="292"/>
      <c r="H169" s="292"/>
      <c r="I169" s="292"/>
      <c r="J169" s="292"/>
      <c r="K169" s="292"/>
      <c r="L169" s="292"/>
      <c r="M169" s="292"/>
      <c r="N169" s="292"/>
      <c r="O169" s="292"/>
      <c r="P169" s="292"/>
      <c r="Q169" s="292"/>
      <c r="R169" s="292"/>
      <c r="S169" s="292"/>
      <c r="T169" s="292"/>
      <c r="U169" s="292"/>
      <c r="V169" s="292"/>
      <c r="W169" s="292"/>
      <c r="X169" s="71">
        <v>3</v>
      </c>
      <c r="Y169" s="71"/>
      <c r="Z169" s="71"/>
      <c r="AA169" s="71"/>
      <c r="AB169" s="71"/>
      <c r="AC169" s="71"/>
      <c r="AD169" s="71"/>
      <c r="AE169" s="77" t="str">
        <f t="shared" si="24"/>
        <v/>
      </c>
      <c r="AF169" s="67"/>
      <c r="AG169" s="78"/>
      <c r="AH169" s="67" t="str">
        <f t="shared" si="1"/>
        <v/>
      </c>
      <c r="AI169" s="67"/>
      <c r="AJ169" s="74" t="str">
        <f t="shared" si="2"/>
        <v/>
      </c>
      <c r="AK169" s="67"/>
      <c r="AL169" s="74" t="str">
        <f t="shared" si="3"/>
        <v/>
      </c>
      <c r="AM169" s="75" t="str">
        <f t="shared" si="0"/>
        <v/>
      </c>
      <c r="AN169" s="76" t="str">
        <f t="shared" ref="AN169:AN172" si="57">IFERROR(IF(AND(AH168="Probabilidad",AH169="Probabilidad"),(AN168-(+AN168*AM169)),IF(AND(AH168="Impacto",AH169="Probabilidad"),(AN167-(+AN167*AM169)),IF(AH169="Impacto",AN168,""))),"")</f>
        <v/>
      </c>
      <c r="AO169" s="76" t="str">
        <f t="shared" ref="AO169:AO172" si="58">IFERROR(IF(AND(AH168="Impacto",AH169="Impacto"),(AO168-(+AO168*AM169)),IF(AND(AH168="Probabilidad",AH169="Impacto"),(AO167-(+AO167*AM169)),IF(AH169="Probabilidad",AO168,""))),"")</f>
        <v/>
      </c>
      <c r="AP169" s="67"/>
      <c r="AQ169" s="67"/>
      <c r="AR169" s="67"/>
      <c r="AS169" s="292"/>
      <c r="AT169" s="292"/>
      <c r="AU169" s="292"/>
      <c r="AV169" s="292"/>
      <c r="AW169" s="292"/>
      <c r="AX169" s="292"/>
      <c r="AY169" s="292"/>
      <c r="AZ169" s="292"/>
      <c r="BA169" s="292"/>
      <c r="BB169" s="292"/>
      <c r="BC169" s="292"/>
      <c r="BD169" s="292"/>
      <c r="BE169" s="292"/>
      <c r="BF169" s="40"/>
    </row>
    <row r="170" spans="1:58" ht="15" hidden="1" customHeight="1" x14ac:dyDescent="0.25">
      <c r="A170" s="292"/>
      <c r="B170" s="292"/>
      <c r="C170" s="292"/>
      <c r="D170" s="338"/>
      <c r="E170" s="292"/>
      <c r="F170" s="292"/>
      <c r="G170" s="292"/>
      <c r="H170" s="292"/>
      <c r="I170" s="292"/>
      <c r="J170" s="292"/>
      <c r="K170" s="292"/>
      <c r="L170" s="292"/>
      <c r="M170" s="292"/>
      <c r="N170" s="292"/>
      <c r="O170" s="292"/>
      <c r="P170" s="292"/>
      <c r="Q170" s="292"/>
      <c r="R170" s="292"/>
      <c r="S170" s="292"/>
      <c r="T170" s="292"/>
      <c r="U170" s="292"/>
      <c r="V170" s="292"/>
      <c r="W170" s="292"/>
      <c r="X170" s="71">
        <v>4</v>
      </c>
      <c r="Y170" s="71"/>
      <c r="Z170" s="71"/>
      <c r="AA170" s="71"/>
      <c r="AB170" s="71"/>
      <c r="AC170" s="71"/>
      <c r="AD170" s="71"/>
      <c r="AE170" s="77" t="str">
        <f t="shared" si="24"/>
        <v/>
      </c>
      <c r="AF170" s="67"/>
      <c r="AG170" s="78"/>
      <c r="AH170" s="67" t="str">
        <f t="shared" si="1"/>
        <v/>
      </c>
      <c r="AI170" s="67"/>
      <c r="AJ170" s="74" t="str">
        <f t="shared" si="2"/>
        <v/>
      </c>
      <c r="AK170" s="67"/>
      <c r="AL170" s="74" t="str">
        <f t="shared" si="3"/>
        <v/>
      </c>
      <c r="AM170" s="75" t="str">
        <f t="shared" si="0"/>
        <v/>
      </c>
      <c r="AN170" s="76" t="str">
        <f t="shared" si="57"/>
        <v/>
      </c>
      <c r="AO170" s="76" t="str">
        <f t="shared" si="58"/>
        <v/>
      </c>
      <c r="AP170" s="67"/>
      <c r="AQ170" s="67"/>
      <c r="AR170" s="67"/>
      <c r="AS170" s="292"/>
      <c r="AT170" s="292"/>
      <c r="AU170" s="292"/>
      <c r="AV170" s="292"/>
      <c r="AW170" s="292"/>
      <c r="AX170" s="292"/>
      <c r="AY170" s="292"/>
      <c r="AZ170" s="292"/>
      <c r="BA170" s="292"/>
      <c r="BB170" s="292"/>
      <c r="BC170" s="292"/>
      <c r="BD170" s="292"/>
      <c r="BE170" s="292"/>
      <c r="BF170" s="40"/>
    </row>
    <row r="171" spans="1:58" ht="15" hidden="1" customHeight="1" x14ac:dyDescent="0.25">
      <c r="A171" s="292"/>
      <c r="B171" s="292"/>
      <c r="C171" s="292"/>
      <c r="D171" s="338"/>
      <c r="E171" s="292"/>
      <c r="F171" s="292"/>
      <c r="G171" s="292"/>
      <c r="H171" s="292"/>
      <c r="I171" s="292"/>
      <c r="J171" s="292"/>
      <c r="K171" s="292"/>
      <c r="L171" s="292"/>
      <c r="M171" s="292"/>
      <c r="N171" s="292"/>
      <c r="O171" s="292"/>
      <c r="P171" s="292"/>
      <c r="Q171" s="292"/>
      <c r="R171" s="292"/>
      <c r="S171" s="292"/>
      <c r="T171" s="292"/>
      <c r="U171" s="292"/>
      <c r="V171" s="292"/>
      <c r="W171" s="292"/>
      <c r="X171" s="71">
        <v>5</v>
      </c>
      <c r="Y171" s="71"/>
      <c r="Z171" s="71"/>
      <c r="AA171" s="71"/>
      <c r="AB171" s="71"/>
      <c r="AC171" s="71"/>
      <c r="AD171" s="71"/>
      <c r="AE171" s="77" t="str">
        <f t="shared" si="24"/>
        <v/>
      </c>
      <c r="AF171" s="67"/>
      <c r="AG171" s="78"/>
      <c r="AH171" s="67" t="str">
        <f t="shared" si="1"/>
        <v/>
      </c>
      <c r="AI171" s="67"/>
      <c r="AJ171" s="74" t="str">
        <f t="shared" si="2"/>
        <v/>
      </c>
      <c r="AK171" s="67"/>
      <c r="AL171" s="74" t="str">
        <f t="shared" si="3"/>
        <v/>
      </c>
      <c r="AM171" s="75" t="str">
        <f t="shared" si="0"/>
        <v/>
      </c>
      <c r="AN171" s="76" t="str">
        <f t="shared" si="57"/>
        <v/>
      </c>
      <c r="AO171" s="76" t="str">
        <f t="shared" si="58"/>
        <v/>
      </c>
      <c r="AP171" s="67"/>
      <c r="AQ171" s="67"/>
      <c r="AR171" s="67"/>
      <c r="AS171" s="292"/>
      <c r="AT171" s="292"/>
      <c r="AU171" s="292"/>
      <c r="AV171" s="292"/>
      <c r="AW171" s="292"/>
      <c r="AX171" s="292"/>
      <c r="AY171" s="292"/>
      <c r="AZ171" s="292"/>
      <c r="BA171" s="292"/>
      <c r="BB171" s="292"/>
      <c r="BC171" s="292"/>
      <c r="BD171" s="292"/>
      <c r="BE171" s="292"/>
      <c r="BF171" s="40"/>
    </row>
    <row r="172" spans="1:58" ht="15.75" hidden="1" customHeight="1" x14ac:dyDescent="0.25">
      <c r="A172" s="292"/>
      <c r="B172" s="292"/>
      <c r="C172" s="292"/>
      <c r="D172" s="339"/>
      <c r="E172" s="331"/>
      <c r="F172" s="331"/>
      <c r="G172" s="331"/>
      <c r="H172" s="331"/>
      <c r="I172" s="331"/>
      <c r="J172" s="331"/>
      <c r="K172" s="331"/>
      <c r="L172" s="331"/>
      <c r="M172" s="331"/>
      <c r="N172" s="331"/>
      <c r="O172" s="331"/>
      <c r="P172" s="331"/>
      <c r="Q172" s="331"/>
      <c r="R172" s="331"/>
      <c r="S172" s="331"/>
      <c r="T172" s="331"/>
      <c r="U172" s="331"/>
      <c r="V172" s="331"/>
      <c r="W172" s="331"/>
      <c r="X172" s="79">
        <v>6</v>
      </c>
      <c r="Y172" s="79"/>
      <c r="Z172" s="79"/>
      <c r="AA172" s="79"/>
      <c r="AB172" s="79"/>
      <c r="AC172" s="79"/>
      <c r="AD172" s="79"/>
      <c r="AE172" s="77" t="str">
        <f t="shared" si="24"/>
        <v/>
      </c>
      <c r="AF172" s="80"/>
      <c r="AG172" s="81"/>
      <c r="AH172" s="80" t="str">
        <f t="shared" si="1"/>
        <v/>
      </c>
      <c r="AI172" s="80"/>
      <c r="AJ172" s="83" t="str">
        <f t="shared" si="2"/>
        <v/>
      </c>
      <c r="AK172" s="80"/>
      <c r="AL172" s="83" t="str">
        <f t="shared" si="3"/>
        <v/>
      </c>
      <c r="AM172" s="84" t="str">
        <f t="shared" si="0"/>
        <v/>
      </c>
      <c r="AN172" s="94" t="str">
        <f t="shared" si="57"/>
        <v/>
      </c>
      <c r="AO172" s="94" t="str">
        <f t="shared" si="58"/>
        <v/>
      </c>
      <c r="AP172" s="80"/>
      <c r="AQ172" s="80"/>
      <c r="AR172" s="80"/>
      <c r="AS172" s="331"/>
      <c r="AT172" s="331"/>
      <c r="AU172" s="331"/>
      <c r="AV172" s="331"/>
      <c r="AW172" s="331"/>
      <c r="AX172" s="331"/>
      <c r="AY172" s="331"/>
      <c r="AZ172" s="331"/>
      <c r="BA172" s="331"/>
      <c r="BB172" s="331"/>
      <c r="BC172" s="331"/>
      <c r="BD172" s="331"/>
      <c r="BE172" s="331"/>
      <c r="BF172" s="40"/>
    </row>
    <row r="173" spans="1:58" ht="15" hidden="1" customHeight="1" x14ac:dyDescent="0.25">
      <c r="A173" s="292"/>
      <c r="B173" s="292"/>
      <c r="C173" s="292"/>
      <c r="D173" s="337"/>
      <c r="E173" s="334"/>
      <c r="F173" s="330"/>
      <c r="G173" s="332"/>
      <c r="H173" s="333"/>
      <c r="I173" s="334" t="str">
        <f>IF(D173="","",IF(D173="RG",'Identificación RG-RF-RLA-FT'!#REF!,IF(H173="","",(CONCATENATE(H173," ",#REF!," ",G173," ",#REF!," ",#REF!," ",#REF!," ",#REF!)))))</f>
        <v/>
      </c>
      <c r="J173" s="333"/>
      <c r="K173" s="333" t="e">
        <f>CONCATENATE(" *",'Identificación RG-RF-RLA-FT'!#REF!," *",'Identificación RG-RF-RLA-FT'!#REF!," *",'Identificación RG-RF-RLA-FT'!#REF!)</f>
        <v>#REF!</v>
      </c>
      <c r="L173" s="332"/>
      <c r="M173" s="335"/>
      <c r="N173" s="333"/>
      <c r="O173" s="336" t="str">
        <f>IF(N173="Muy Alta",100%,IF(N173="Alta",80%,IF(N173="Media",60%,IF(N173="Baja",40%,IF(N173="Muy Baja",20%,"")))))</f>
        <v/>
      </c>
      <c r="P173" s="333"/>
      <c r="Q173" s="336" t="str">
        <f>IF(P173="Catastrófico",100%,IF(P173="Mayor",80%,IF(P173="Moderado",60%,IF(P173="Menor",40%,IF(P173="Leve",20%,"")))))</f>
        <v/>
      </c>
      <c r="R173" s="333"/>
      <c r="S173" s="336" t="str">
        <f>IF(R173="Catastrófico",100%,IF(R173="Mayor",80%,IF(R173="Moderado",60%,IF(R173="Menor",40%,IF(R173="Leve",20%,"")))))</f>
        <v/>
      </c>
      <c r="T173" s="333" t="str">
        <f>IF(U173=100%,"Catastrófico",IF(U173=80%,"Mayor",IF(U173=60%,"Moderado",IF(U173=40%,"Menor",IF(U173=20%,"Leve","")))))</f>
        <v/>
      </c>
      <c r="U173" s="336" t="str">
        <f>IF(AND(Q173="",S173=""),"",MAX(Q173,S173))</f>
        <v/>
      </c>
      <c r="V173" s="336" t="str">
        <f>CONCATENATE(N173,T173)</f>
        <v/>
      </c>
      <c r="W173" s="333" t="str">
        <f>IF(V173="Muy AltaLeve","Alto",IF(V173="Muy AltaMenor","Alto",IF(V173="Muy AltaModerado","Alto",IF(V173="Muy AltaMayor","Alto",IF(V173="Muy AltaCatastrófico","Extremo",IF(V173="AltaLeve","Moderado",IF(V173="AltaMenor","Moderado",IF(V173="AltaModerado","Alto",IF(V173="AltaMayor","Alto",IF(V173="AltaCatastrófico","Extremo",IF(V173="MediaLeve","Moderado",IF(V173="MediaMenor","Moderado",IF(V173="MediaModerado","Moderado",IF(V173="MediaMayor","Alto",IF(V173="MediaCatastrófico","Extremo",IF(V173="BajaLeve","Bajo",IF(V173="BajaMenor","Moderado",IF(V173="BajaModerado","Moderado",IF(V173="BajaMayor","Alto",IF(V173="BajaCatastrófico","Extremo",IF(V173="Muy BajaLeve","Bajo",IF(V173="Muy BajaMenor","Bajo",IF(V173="Muy BajaModerado","Moderado",IF(V173="Muy BajaMayor","Alto",IF(V173="Muy BajaCatastrófico","Extremo","")))))))))))))))))))))))))</f>
        <v/>
      </c>
      <c r="X173" s="62">
        <v>1</v>
      </c>
      <c r="Y173" s="62"/>
      <c r="Z173" s="62"/>
      <c r="AA173" s="62"/>
      <c r="AB173" s="62"/>
      <c r="AC173" s="62"/>
      <c r="AD173" s="62"/>
      <c r="AE173" s="77" t="str">
        <f t="shared" si="24"/>
        <v/>
      </c>
      <c r="AF173" s="65"/>
      <c r="AG173" s="89"/>
      <c r="AH173" s="65" t="str">
        <f t="shared" si="1"/>
        <v/>
      </c>
      <c r="AI173" s="65"/>
      <c r="AJ173" s="68" t="str">
        <f t="shared" si="2"/>
        <v/>
      </c>
      <c r="AK173" s="65"/>
      <c r="AL173" s="68" t="str">
        <f t="shared" si="3"/>
        <v/>
      </c>
      <c r="AM173" s="69" t="str">
        <f t="shared" si="0"/>
        <v/>
      </c>
      <c r="AN173" s="70" t="str">
        <f>IFERROR(IF(AH173="Probabilidad",(O173-(+O173*AM173)),IF(AH173="Impacto",O173,"")),"")</f>
        <v/>
      </c>
      <c r="AO173" s="70" t="str">
        <f>IFERROR(IF(AH173="Impacto",(U173-(+U173*AM173)),IF(AH173="Probabilidad",U173,"")),"")</f>
        <v/>
      </c>
      <c r="AP173" s="65"/>
      <c r="AQ173" s="65"/>
      <c r="AR173" s="65"/>
      <c r="AS173" s="382" t="str">
        <f>O173</f>
        <v/>
      </c>
      <c r="AT173" s="382" t="str">
        <f>IF(AN173="","",MIN(AN173:AN178))</f>
        <v/>
      </c>
      <c r="AU173" s="333" t="str">
        <f>IFERROR(IF(AT173="","",IF(AT173&lt;=0.2,"Muy Baja",IF(AT173&lt;=0.4,"Baja",IF(AT173&lt;=0.6,"Media",IF(AT173&lt;=0.8,"Alta","Muy Alta"))))),"")</f>
        <v/>
      </c>
      <c r="AV173" s="382" t="str">
        <f>U173</f>
        <v/>
      </c>
      <c r="AW173" s="382" t="str">
        <f>IF(AO173="","",MIN(AO173:AO178))</f>
        <v/>
      </c>
      <c r="AX173" s="333" t="str">
        <f>IFERROR(IF(AW173="","",IF(AW173&lt;=0.2,"Leve",IF(AW173&lt;=0.4,"Menor",IF(AW173&lt;=0.6,"Moderado",IF(AW173&lt;=0.8,"Mayor","Catastrófico"))))),"")</f>
        <v/>
      </c>
      <c r="AY173" s="333" t="str">
        <f>W173</f>
        <v/>
      </c>
      <c r="AZ173" s="333" t="str">
        <f>IFERROR(IF(OR(AND(AU173="Muy Baja",AX173="Leve"),AND(AU173="Muy Baja",AX173="Menor"),AND(AU173="Baja",AX173="Leve")),"Bajo",IF(OR(AND(AU173="Muy baja",AX173="Moderado"),AND(AU173="Baja",AX173="Menor"),AND(AU173="Baja",AX173="Moderado"),AND(AU173="Media",AX173="Leve"),AND(AU173="Media",AX173="Menor"),AND(AU173="Media",AX173="Moderado"),AND(AU173="Alta",AX173="Leve"),AND(AU173="Alta",AX173="Menor")),"Moderado",IF(OR(AND(AU173="Muy Baja",AX173="Mayor"),AND(AU173="Baja",AX173="Mayor"),AND(AU173="Media",AX173="Mayor"),AND(AU173="Alta",AX173="Moderado"),AND(AU173="Alta",AX173="Mayor"),AND(AU173="Muy Alta",AX173="Leve"),AND(AU173="Muy Alta",AX173="Menor"),AND(AU173="Muy Alta",AX173="Moderado"),AND(AU173="Muy Alta",AX173="Mayor")),"Alto",IF(OR(AND(AU173="Muy Baja",AX173="Catastrófico"),AND(AU173="Baja",AX173="Catastrófico"),AND(AU173="Media",AX173="Catastrófico"),AND(AU173="Alta",AX173="Catastrófico"),AND(AU173="Muy Alta",AX173="Catastrófico")),"Extremo","")))),"")</f>
        <v/>
      </c>
      <c r="BA173" s="333"/>
      <c r="BB173" s="332"/>
      <c r="BC173" s="332"/>
      <c r="BD173" s="381"/>
      <c r="BE173" s="381"/>
      <c r="BF173" s="40"/>
    </row>
    <row r="174" spans="1:58" ht="15" hidden="1" customHeight="1" x14ac:dyDescent="0.25">
      <c r="A174" s="292"/>
      <c r="B174" s="292"/>
      <c r="C174" s="292"/>
      <c r="D174" s="338"/>
      <c r="E174" s="292"/>
      <c r="F174" s="292"/>
      <c r="G174" s="292"/>
      <c r="H174" s="292"/>
      <c r="I174" s="292"/>
      <c r="J174" s="292"/>
      <c r="K174" s="292"/>
      <c r="L174" s="292"/>
      <c r="M174" s="292"/>
      <c r="N174" s="292"/>
      <c r="O174" s="292"/>
      <c r="P174" s="292"/>
      <c r="Q174" s="292"/>
      <c r="R174" s="292"/>
      <c r="S174" s="292"/>
      <c r="T174" s="292"/>
      <c r="U174" s="292"/>
      <c r="V174" s="292"/>
      <c r="W174" s="292"/>
      <c r="X174" s="71">
        <v>2</v>
      </c>
      <c r="Y174" s="71"/>
      <c r="Z174" s="71"/>
      <c r="AA174" s="71"/>
      <c r="AB174" s="71"/>
      <c r="AC174" s="71"/>
      <c r="AD174" s="71"/>
      <c r="AE174" s="77" t="str">
        <f t="shared" si="24"/>
        <v/>
      </c>
      <c r="AF174" s="67"/>
      <c r="AG174" s="78"/>
      <c r="AH174" s="67" t="str">
        <f t="shared" si="1"/>
        <v/>
      </c>
      <c r="AI174" s="67"/>
      <c r="AJ174" s="74" t="str">
        <f t="shared" si="2"/>
        <v/>
      </c>
      <c r="AK174" s="67"/>
      <c r="AL174" s="74" t="str">
        <f t="shared" si="3"/>
        <v/>
      </c>
      <c r="AM174" s="75" t="str">
        <f t="shared" si="0"/>
        <v/>
      </c>
      <c r="AN174" s="76" t="str">
        <f>IFERROR(IF(AND(AH173="Probabilidad",AH174="Probabilidad"),(AN173-(+AN173*AM174)),IF(AH174="Probabilidad",(O173-(+O173*AM174)),IF(AH174="Impacto",AN173,""))),"")</f>
        <v/>
      </c>
      <c r="AO174" s="76" t="str">
        <f>IFERROR(IF(AND(AH173="Impacto",AH174="Impacto"),(AO173-(+AO173*AM174)),IF(AH174="Impacto",(U173-(U173*AM174)),IF(AH174="Probabilidad",AO173,""))),"")</f>
        <v/>
      </c>
      <c r="AP174" s="67"/>
      <c r="AQ174" s="67"/>
      <c r="AR174" s="67"/>
      <c r="AS174" s="292"/>
      <c r="AT174" s="292"/>
      <c r="AU174" s="292"/>
      <c r="AV174" s="292"/>
      <c r="AW174" s="292"/>
      <c r="AX174" s="292"/>
      <c r="AY174" s="292"/>
      <c r="AZ174" s="292"/>
      <c r="BA174" s="292"/>
      <c r="BB174" s="292"/>
      <c r="BC174" s="292"/>
      <c r="BD174" s="292"/>
      <c r="BE174" s="292"/>
      <c r="BF174" s="40"/>
    </row>
    <row r="175" spans="1:58" ht="15" hidden="1" customHeight="1" x14ac:dyDescent="0.25">
      <c r="A175" s="292"/>
      <c r="B175" s="292"/>
      <c r="C175" s="292"/>
      <c r="D175" s="338"/>
      <c r="E175" s="292"/>
      <c r="F175" s="292"/>
      <c r="G175" s="292"/>
      <c r="H175" s="292"/>
      <c r="I175" s="292"/>
      <c r="J175" s="292"/>
      <c r="K175" s="292"/>
      <c r="L175" s="292"/>
      <c r="M175" s="292"/>
      <c r="N175" s="292"/>
      <c r="O175" s="292"/>
      <c r="P175" s="292"/>
      <c r="Q175" s="292"/>
      <c r="R175" s="292"/>
      <c r="S175" s="292"/>
      <c r="T175" s="292"/>
      <c r="U175" s="292"/>
      <c r="V175" s="292"/>
      <c r="W175" s="292"/>
      <c r="X175" s="71">
        <v>3</v>
      </c>
      <c r="Y175" s="71"/>
      <c r="Z175" s="71"/>
      <c r="AA175" s="71"/>
      <c r="AB175" s="71"/>
      <c r="AC175" s="71"/>
      <c r="AD175" s="71"/>
      <c r="AE175" s="77" t="str">
        <f t="shared" si="24"/>
        <v/>
      </c>
      <c r="AF175" s="67"/>
      <c r="AG175" s="78"/>
      <c r="AH175" s="67" t="str">
        <f t="shared" si="1"/>
        <v/>
      </c>
      <c r="AI175" s="67"/>
      <c r="AJ175" s="74" t="str">
        <f t="shared" si="2"/>
        <v/>
      </c>
      <c r="AK175" s="67"/>
      <c r="AL175" s="74" t="str">
        <f t="shared" si="3"/>
        <v/>
      </c>
      <c r="AM175" s="75" t="str">
        <f t="shared" si="0"/>
        <v/>
      </c>
      <c r="AN175" s="76" t="str">
        <f t="shared" ref="AN175:AN178" si="59">IFERROR(IF(AND(AH174="Probabilidad",AH175="Probabilidad"),(AN174-(+AN174*AM175)),IF(AND(AH174="Impacto",AH175="Probabilidad"),(AN173-(+AN173*AM175)),IF(AH175="Impacto",AN174,""))),"")</f>
        <v/>
      </c>
      <c r="AO175" s="76" t="str">
        <f t="shared" ref="AO175:AO178" si="60">IFERROR(IF(AND(AH174="Impacto",AH175="Impacto"),(AO174-(+AO174*AM175)),IF(AND(AH174="Probabilidad",AH175="Impacto"),(AO173-(+AO173*AM175)),IF(AH175="Probabilidad",AO174,""))),"")</f>
        <v/>
      </c>
      <c r="AP175" s="67"/>
      <c r="AQ175" s="67"/>
      <c r="AR175" s="67"/>
      <c r="AS175" s="292"/>
      <c r="AT175" s="292"/>
      <c r="AU175" s="292"/>
      <c r="AV175" s="292"/>
      <c r="AW175" s="292"/>
      <c r="AX175" s="292"/>
      <c r="AY175" s="292"/>
      <c r="AZ175" s="292"/>
      <c r="BA175" s="292"/>
      <c r="BB175" s="292"/>
      <c r="BC175" s="292"/>
      <c r="BD175" s="292"/>
      <c r="BE175" s="292"/>
      <c r="BF175" s="40"/>
    </row>
    <row r="176" spans="1:58" ht="15" hidden="1" customHeight="1" x14ac:dyDescent="0.25">
      <c r="A176" s="292"/>
      <c r="B176" s="292"/>
      <c r="C176" s="292"/>
      <c r="D176" s="338"/>
      <c r="E176" s="292"/>
      <c r="F176" s="292"/>
      <c r="G176" s="292"/>
      <c r="H176" s="292"/>
      <c r="I176" s="292"/>
      <c r="J176" s="292"/>
      <c r="K176" s="292"/>
      <c r="L176" s="292"/>
      <c r="M176" s="292"/>
      <c r="N176" s="292"/>
      <c r="O176" s="292"/>
      <c r="P176" s="292"/>
      <c r="Q176" s="292"/>
      <c r="R176" s="292"/>
      <c r="S176" s="292"/>
      <c r="T176" s="292"/>
      <c r="U176" s="292"/>
      <c r="V176" s="292"/>
      <c r="W176" s="292"/>
      <c r="X176" s="71">
        <v>4</v>
      </c>
      <c r="Y176" s="71"/>
      <c r="Z176" s="71"/>
      <c r="AA176" s="71"/>
      <c r="AB176" s="71"/>
      <c r="AC176" s="71"/>
      <c r="AD176" s="71"/>
      <c r="AE176" s="77" t="str">
        <f t="shared" si="24"/>
        <v/>
      </c>
      <c r="AF176" s="67"/>
      <c r="AG176" s="78"/>
      <c r="AH176" s="67" t="str">
        <f t="shared" si="1"/>
        <v/>
      </c>
      <c r="AI176" s="67"/>
      <c r="AJ176" s="74" t="str">
        <f t="shared" si="2"/>
        <v/>
      </c>
      <c r="AK176" s="67"/>
      <c r="AL176" s="74" t="str">
        <f t="shared" si="3"/>
        <v/>
      </c>
      <c r="AM176" s="75" t="str">
        <f t="shared" si="0"/>
        <v/>
      </c>
      <c r="AN176" s="76" t="str">
        <f t="shared" si="59"/>
        <v/>
      </c>
      <c r="AO176" s="76" t="str">
        <f t="shared" si="60"/>
        <v/>
      </c>
      <c r="AP176" s="67"/>
      <c r="AQ176" s="67"/>
      <c r="AR176" s="67"/>
      <c r="AS176" s="292"/>
      <c r="AT176" s="292"/>
      <c r="AU176" s="292"/>
      <c r="AV176" s="292"/>
      <c r="AW176" s="292"/>
      <c r="AX176" s="292"/>
      <c r="AY176" s="292"/>
      <c r="AZ176" s="292"/>
      <c r="BA176" s="292"/>
      <c r="BB176" s="292"/>
      <c r="BC176" s="292"/>
      <c r="BD176" s="292"/>
      <c r="BE176" s="292"/>
      <c r="BF176" s="40"/>
    </row>
    <row r="177" spans="1:58" ht="15" hidden="1" customHeight="1" x14ac:dyDescent="0.25">
      <c r="A177" s="292"/>
      <c r="B177" s="292"/>
      <c r="C177" s="292"/>
      <c r="D177" s="338"/>
      <c r="E177" s="292"/>
      <c r="F177" s="292"/>
      <c r="G177" s="292"/>
      <c r="H177" s="292"/>
      <c r="I177" s="292"/>
      <c r="J177" s="292"/>
      <c r="K177" s="292"/>
      <c r="L177" s="292"/>
      <c r="M177" s="292"/>
      <c r="N177" s="292"/>
      <c r="O177" s="292"/>
      <c r="P177" s="292"/>
      <c r="Q177" s="292"/>
      <c r="R177" s="292"/>
      <c r="S177" s="292"/>
      <c r="T177" s="292"/>
      <c r="U177" s="292"/>
      <c r="V177" s="292"/>
      <c r="W177" s="292"/>
      <c r="X177" s="71">
        <v>5</v>
      </c>
      <c r="Y177" s="71"/>
      <c r="Z177" s="71"/>
      <c r="AA177" s="71"/>
      <c r="AB177" s="71"/>
      <c r="AC177" s="71"/>
      <c r="AD177" s="71"/>
      <c r="AE177" s="77" t="str">
        <f t="shared" si="24"/>
        <v/>
      </c>
      <c r="AF177" s="67"/>
      <c r="AG177" s="78"/>
      <c r="AH177" s="67" t="str">
        <f t="shared" si="1"/>
        <v/>
      </c>
      <c r="AI177" s="67"/>
      <c r="AJ177" s="74" t="str">
        <f t="shared" si="2"/>
        <v/>
      </c>
      <c r="AK177" s="67"/>
      <c r="AL177" s="74" t="str">
        <f t="shared" si="3"/>
        <v/>
      </c>
      <c r="AM177" s="75" t="str">
        <f t="shared" si="0"/>
        <v/>
      </c>
      <c r="AN177" s="76" t="str">
        <f t="shared" si="59"/>
        <v/>
      </c>
      <c r="AO177" s="76" t="str">
        <f t="shared" si="60"/>
        <v/>
      </c>
      <c r="AP177" s="67"/>
      <c r="AQ177" s="67"/>
      <c r="AR177" s="67"/>
      <c r="AS177" s="292"/>
      <c r="AT177" s="292"/>
      <c r="AU177" s="292"/>
      <c r="AV177" s="292"/>
      <c r="AW177" s="292"/>
      <c r="AX177" s="292"/>
      <c r="AY177" s="292"/>
      <c r="AZ177" s="292"/>
      <c r="BA177" s="292"/>
      <c r="BB177" s="292"/>
      <c r="BC177" s="292"/>
      <c r="BD177" s="292"/>
      <c r="BE177" s="292"/>
      <c r="BF177" s="40"/>
    </row>
    <row r="178" spans="1:58" ht="15.75" hidden="1" customHeight="1" x14ac:dyDescent="0.25">
      <c r="A178" s="292"/>
      <c r="B178" s="292"/>
      <c r="C178" s="292"/>
      <c r="D178" s="339"/>
      <c r="E178" s="331"/>
      <c r="F178" s="331"/>
      <c r="G178" s="331"/>
      <c r="H178" s="331"/>
      <c r="I178" s="331"/>
      <c r="J178" s="331"/>
      <c r="K178" s="331"/>
      <c r="L178" s="331"/>
      <c r="M178" s="331"/>
      <c r="N178" s="331"/>
      <c r="O178" s="331"/>
      <c r="P178" s="331"/>
      <c r="Q178" s="331"/>
      <c r="R178" s="331"/>
      <c r="S178" s="331"/>
      <c r="T178" s="331"/>
      <c r="U178" s="331"/>
      <c r="V178" s="331"/>
      <c r="W178" s="331"/>
      <c r="X178" s="79">
        <v>6</v>
      </c>
      <c r="Y178" s="79"/>
      <c r="Z178" s="79"/>
      <c r="AA178" s="79"/>
      <c r="AB178" s="79"/>
      <c r="AC178" s="79"/>
      <c r="AD178" s="79"/>
      <c r="AE178" s="77" t="str">
        <f t="shared" si="24"/>
        <v/>
      </c>
      <c r="AF178" s="80"/>
      <c r="AG178" s="81"/>
      <c r="AH178" s="80" t="str">
        <f t="shared" si="1"/>
        <v/>
      </c>
      <c r="AI178" s="80"/>
      <c r="AJ178" s="83" t="str">
        <f t="shared" si="2"/>
        <v/>
      </c>
      <c r="AK178" s="80"/>
      <c r="AL178" s="83" t="str">
        <f t="shared" si="3"/>
        <v/>
      </c>
      <c r="AM178" s="84" t="str">
        <f t="shared" si="0"/>
        <v/>
      </c>
      <c r="AN178" s="94" t="str">
        <f t="shared" si="59"/>
        <v/>
      </c>
      <c r="AO178" s="94" t="str">
        <f t="shared" si="60"/>
        <v/>
      </c>
      <c r="AP178" s="80"/>
      <c r="AQ178" s="80"/>
      <c r="AR178" s="80"/>
      <c r="AS178" s="331"/>
      <c r="AT178" s="331"/>
      <c r="AU178" s="331"/>
      <c r="AV178" s="331"/>
      <c r="AW178" s="331"/>
      <c r="AX178" s="331"/>
      <c r="AY178" s="331"/>
      <c r="AZ178" s="331"/>
      <c r="BA178" s="331"/>
      <c r="BB178" s="331"/>
      <c r="BC178" s="331"/>
      <c r="BD178" s="331"/>
      <c r="BE178" s="331"/>
      <c r="BF178" s="40"/>
    </row>
    <row r="179" spans="1:58" ht="15" hidden="1" customHeight="1" x14ac:dyDescent="0.25">
      <c r="A179" s="292"/>
      <c r="B179" s="292"/>
      <c r="C179" s="292"/>
      <c r="D179" s="337"/>
      <c r="E179" s="334"/>
      <c r="F179" s="330"/>
      <c r="G179" s="332"/>
      <c r="H179" s="333"/>
      <c r="I179" s="334" t="str">
        <f>IF(D179="","",IF(D179="RG",'Identificación RG-RF-RLA-FT'!#REF!,IF(H179="","",(CONCATENATE(H179," ",#REF!," ",G179," ",#REF!," ",#REF!," ",#REF!," ",#REF!)))))</f>
        <v/>
      </c>
      <c r="J179" s="333"/>
      <c r="K179" s="333" t="e">
        <f>CONCATENATE(" *",'Identificación RG-RF-RLA-FT'!#REF!," *",'Identificación RG-RF-RLA-FT'!#REF!," *",'Identificación RG-RF-RLA-FT'!#REF!)</f>
        <v>#REF!</v>
      </c>
      <c r="L179" s="332"/>
      <c r="M179" s="335"/>
      <c r="N179" s="333"/>
      <c r="O179" s="336" t="str">
        <f>IF(N179="Muy Alta",100%,IF(N179="Alta",80%,IF(N179="Media",60%,IF(N179="Baja",40%,IF(N179="Muy Baja",20%,"")))))</f>
        <v/>
      </c>
      <c r="P179" s="333"/>
      <c r="Q179" s="336" t="str">
        <f>IF(P179="Catastrófico",100%,IF(P179="Mayor",80%,IF(P179="Moderado",60%,IF(P179="Menor",40%,IF(P179="Leve",20%,"")))))</f>
        <v/>
      </c>
      <c r="R179" s="333"/>
      <c r="S179" s="336" t="str">
        <f>IF(R179="Catastrófico",100%,IF(R179="Mayor",80%,IF(R179="Moderado",60%,IF(R179="Menor",40%,IF(R179="Leve",20%,"")))))</f>
        <v/>
      </c>
      <c r="T179" s="333" t="str">
        <f>IF(U179=100%,"Catastrófico",IF(U179=80%,"Mayor",IF(U179=60%,"Moderado",IF(U179=40%,"Menor",IF(U179=20%,"Leve","")))))</f>
        <v/>
      </c>
      <c r="U179" s="336" t="str">
        <f>IF(AND(Q179="",S179=""),"",MAX(Q179,S179))</f>
        <v/>
      </c>
      <c r="V179" s="336" t="str">
        <f>CONCATENATE(N179,T179)</f>
        <v/>
      </c>
      <c r="W179" s="333" t="str">
        <f>IF(V179="Muy AltaLeve","Alto",IF(V179="Muy AltaMenor","Alto",IF(V179="Muy AltaModerado","Alto",IF(V179="Muy AltaMayor","Alto",IF(V179="Muy AltaCatastrófico","Extremo",IF(V179="AltaLeve","Moderado",IF(V179="AltaMenor","Moderado",IF(V179="AltaModerado","Alto",IF(V179="AltaMayor","Alto",IF(V179="AltaCatastrófico","Extremo",IF(V179="MediaLeve","Moderado",IF(V179="MediaMenor","Moderado",IF(V179="MediaModerado","Moderado",IF(V179="MediaMayor","Alto",IF(V179="MediaCatastrófico","Extremo",IF(V179="BajaLeve","Bajo",IF(V179="BajaMenor","Moderado",IF(V179="BajaModerado","Moderado",IF(V179="BajaMayor","Alto",IF(V179="BajaCatastrófico","Extremo",IF(V179="Muy BajaLeve","Bajo",IF(V179="Muy BajaMenor","Bajo",IF(V179="Muy BajaModerado","Moderado",IF(V179="Muy BajaMayor","Alto",IF(V179="Muy BajaCatastrófico","Extremo","")))))))))))))))))))))))))</f>
        <v/>
      </c>
      <c r="X179" s="62">
        <v>1</v>
      </c>
      <c r="Y179" s="62"/>
      <c r="Z179" s="62"/>
      <c r="AA179" s="62"/>
      <c r="AB179" s="62"/>
      <c r="AC179" s="62"/>
      <c r="AD179" s="62"/>
      <c r="AE179" s="77" t="str">
        <f t="shared" si="24"/>
        <v/>
      </c>
      <c r="AF179" s="65"/>
      <c r="AG179" s="89"/>
      <c r="AH179" s="65" t="str">
        <f t="shared" si="1"/>
        <v/>
      </c>
      <c r="AI179" s="65"/>
      <c r="AJ179" s="68" t="str">
        <f t="shared" si="2"/>
        <v/>
      </c>
      <c r="AK179" s="65"/>
      <c r="AL179" s="68" t="str">
        <f t="shared" si="3"/>
        <v/>
      </c>
      <c r="AM179" s="69" t="str">
        <f t="shared" si="0"/>
        <v/>
      </c>
      <c r="AN179" s="70" t="str">
        <f>IFERROR(IF(AH179="Probabilidad",(O179-(+O179*AM179)),IF(AH179="Impacto",O179,"")),"")</f>
        <v/>
      </c>
      <c r="AO179" s="70" t="str">
        <f>IFERROR(IF(AH179="Impacto",(U179-(+U179*AM179)),IF(AH179="Probabilidad",U179,"")),"")</f>
        <v/>
      </c>
      <c r="AP179" s="65"/>
      <c r="AQ179" s="65"/>
      <c r="AR179" s="65"/>
      <c r="AS179" s="382" t="str">
        <f>O179</f>
        <v/>
      </c>
      <c r="AT179" s="382" t="str">
        <f>IF(AN179="","",MIN(AN179:AN184))</f>
        <v/>
      </c>
      <c r="AU179" s="333" t="str">
        <f>IFERROR(IF(AT179="","",IF(AT179&lt;=0.2,"Muy Baja",IF(AT179&lt;=0.4,"Baja",IF(AT179&lt;=0.6,"Media",IF(AT179&lt;=0.8,"Alta","Muy Alta"))))),"")</f>
        <v/>
      </c>
      <c r="AV179" s="382" t="str">
        <f>U179</f>
        <v/>
      </c>
      <c r="AW179" s="382" t="str">
        <f>IF(AO179="","",MIN(AO179:AO184))</f>
        <v/>
      </c>
      <c r="AX179" s="333" t="str">
        <f>IFERROR(IF(AW179="","",IF(AW179&lt;=0.2,"Leve",IF(AW179&lt;=0.4,"Menor",IF(AW179&lt;=0.6,"Moderado",IF(AW179&lt;=0.8,"Mayor","Catastrófico"))))),"")</f>
        <v/>
      </c>
      <c r="AY179" s="333" t="str">
        <f>W179</f>
        <v/>
      </c>
      <c r="AZ179" s="333" t="str">
        <f>IFERROR(IF(OR(AND(AU179="Muy Baja",AX179="Leve"),AND(AU179="Muy Baja",AX179="Menor"),AND(AU179="Baja",AX179="Leve")),"Bajo",IF(OR(AND(AU179="Muy baja",AX179="Moderado"),AND(AU179="Baja",AX179="Menor"),AND(AU179="Baja",AX179="Moderado"),AND(AU179="Media",AX179="Leve"),AND(AU179="Media",AX179="Menor"),AND(AU179="Media",AX179="Moderado"),AND(AU179="Alta",AX179="Leve"),AND(AU179="Alta",AX179="Menor")),"Moderado",IF(OR(AND(AU179="Muy Baja",AX179="Mayor"),AND(AU179="Baja",AX179="Mayor"),AND(AU179="Media",AX179="Mayor"),AND(AU179="Alta",AX179="Moderado"),AND(AU179="Alta",AX179="Mayor"),AND(AU179="Muy Alta",AX179="Leve"),AND(AU179="Muy Alta",AX179="Menor"),AND(AU179="Muy Alta",AX179="Moderado"),AND(AU179="Muy Alta",AX179="Mayor")),"Alto",IF(OR(AND(AU179="Muy Baja",AX179="Catastrófico"),AND(AU179="Baja",AX179="Catastrófico"),AND(AU179="Media",AX179="Catastrófico"),AND(AU179="Alta",AX179="Catastrófico"),AND(AU179="Muy Alta",AX179="Catastrófico")),"Extremo","")))),"")</f>
        <v/>
      </c>
      <c r="BA179" s="333"/>
      <c r="BB179" s="332"/>
      <c r="BC179" s="332"/>
      <c r="BD179" s="381"/>
      <c r="BE179" s="381"/>
      <c r="BF179" s="40"/>
    </row>
    <row r="180" spans="1:58" ht="15" hidden="1" customHeight="1" x14ac:dyDescent="0.25">
      <c r="A180" s="292"/>
      <c r="B180" s="292"/>
      <c r="C180" s="292"/>
      <c r="D180" s="338"/>
      <c r="E180" s="292"/>
      <c r="F180" s="292"/>
      <c r="G180" s="292"/>
      <c r="H180" s="292"/>
      <c r="I180" s="292"/>
      <c r="J180" s="292"/>
      <c r="K180" s="292"/>
      <c r="L180" s="292"/>
      <c r="M180" s="292"/>
      <c r="N180" s="292"/>
      <c r="O180" s="292"/>
      <c r="P180" s="292"/>
      <c r="Q180" s="292"/>
      <c r="R180" s="292"/>
      <c r="S180" s="292"/>
      <c r="T180" s="292"/>
      <c r="U180" s="292"/>
      <c r="V180" s="292"/>
      <c r="W180" s="292"/>
      <c r="X180" s="71">
        <v>2</v>
      </c>
      <c r="Y180" s="71"/>
      <c r="Z180" s="71"/>
      <c r="AA180" s="71"/>
      <c r="AB180" s="71"/>
      <c r="AC180" s="71"/>
      <c r="AD180" s="71"/>
      <c r="AE180" s="77" t="str">
        <f t="shared" si="24"/>
        <v/>
      </c>
      <c r="AF180" s="67"/>
      <c r="AG180" s="78"/>
      <c r="AH180" s="67" t="str">
        <f t="shared" si="1"/>
        <v/>
      </c>
      <c r="AI180" s="67"/>
      <c r="AJ180" s="74" t="str">
        <f t="shared" si="2"/>
        <v/>
      </c>
      <c r="AK180" s="67"/>
      <c r="AL180" s="74" t="str">
        <f t="shared" si="3"/>
        <v/>
      </c>
      <c r="AM180" s="75" t="str">
        <f t="shared" si="0"/>
        <v/>
      </c>
      <c r="AN180" s="76" t="str">
        <f>IFERROR(IF(AND(AH179="Probabilidad",AH180="Probabilidad"),(AN179-(+AN179*AM180)),IF(AH180="Probabilidad",(O179-(+O179*AM180)),IF(AH180="Impacto",AN179,""))),"")</f>
        <v/>
      </c>
      <c r="AO180" s="76" t="str">
        <f>IFERROR(IF(AND(AH179="Impacto",AH180="Impacto"),(AO179-(+AO179*AM180)),IF(AH180="Impacto",(U179-(U179*AM180)),IF(AH180="Probabilidad",AO179,""))),"")</f>
        <v/>
      </c>
      <c r="AP180" s="67"/>
      <c r="AQ180" s="67"/>
      <c r="AR180" s="67"/>
      <c r="AS180" s="292"/>
      <c r="AT180" s="292"/>
      <c r="AU180" s="292"/>
      <c r="AV180" s="292"/>
      <c r="AW180" s="292"/>
      <c r="AX180" s="292"/>
      <c r="AY180" s="292"/>
      <c r="AZ180" s="292"/>
      <c r="BA180" s="292"/>
      <c r="BB180" s="292"/>
      <c r="BC180" s="292"/>
      <c r="BD180" s="292"/>
      <c r="BE180" s="292"/>
      <c r="BF180" s="40"/>
    </row>
    <row r="181" spans="1:58" ht="15" hidden="1" customHeight="1" x14ac:dyDescent="0.25">
      <c r="A181" s="292"/>
      <c r="B181" s="292"/>
      <c r="C181" s="292"/>
      <c r="D181" s="338"/>
      <c r="E181" s="292"/>
      <c r="F181" s="292"/>
      <c r="G181" s="292"/>
      <c r="H181" s="292"/>
      <c r="I181" s="292"/>
      <c r="J181" s="292"/>
      <c r="K181" s="292"/>
      <c r="L181" s="292"/>
      <c r="M181" s="292"/>
      <c r="N181" s="292"/>
      <c r="O181" s="292"/>
      <c r="P181" s="292"/>
      <c r="Q181" s="292"/>
      <c r="R181" s="292"/>
      <c r="S181" s="292"/>
      <c r="T181" s="292"/>
      <c r="U181" s="292"/>
      <c r="V181" s="292"/>
      <c r="W181" s="292"/>
      <c r="X181" s="71">
        <v>3</v>
      </c>
      <c r="Y181" s="71"/>
      <c r="Z181" s="71"/>
      <c r="AA181" s="71"/>
      <c r="AB181" s="71"/>
      <c r="AC181" s="71"/>
      <c r="AD181" s="71"/>
      <c r="AE181" s="77" t="str">
        <f t="shared" si="24"/>
        <v/>
      </c>
      <c r="AF181" s="67"/>
      <c r="AG181" s="78"/>
      <c r="AH181" s="67" t="str">
        <f t="shared" si="1"/>
        <v/>
      </c>
      <c r="AI181" s="67"/>
      <c r="AJ181" s="74" t="str">
        <f t="shared" si="2"/>
        <v/>
      </c>
      <c r="AK181" s="67"/>
      <c r="AL181" s="74" t="str">
        <f t="shared" si="3"/>
        <v/>
      </c>
      <c r="AM181" s="75" t="str">
        <f t="shared" si="0"/>
        <v/>
      </c>
      <c r="AN181" s="76" t="str">
        <f t="shared" ref="AN181:AN184" si="61">IFERROR(IF(AND(AH180="Probabilidad",AH181="Probabilidad"),(AN180-(+AN180*AM181)),IF(AND(AH180="Impacto",AH181="Probabilidad"),(AN179-(+AN179*AM181)),IF(AH181="Impacto",AN180,""))),"")</f>
        <v/>
      </c>
      <c r="AO181" s="76" t="str">
        <f t="shared" ref="AO181:AO184" si="62">IFERROR(IF(AND(AH180="Impacto",AH181="Impacto"),(AO180-(+AO180*AM181)),IF(AND(AH180="Probabilidad",AH181="Impacto"),(AO179-(+AO179*AM181)),IF(AH181="Probabilidad",AO180,""))),"")</f>
        <v/>
      </c>
      <c r="AP181" s="67"/>
      <c r="AQ181" s="67"/>
      <c r="AR181" s="67"/>
      <c r="AS181" s="292"/>
      <c r="AT181" s="292"/>
      <c r="AU181" s="292"/>
      <c r="AV181" s="292"/>
      <c r="AW181" s="292"/>
      <c r="AX181" s="292"/>
      <c r="AY181" s="292"/>
      <c r="AZ181" s="292"/>
      <c r="BA181" s="292"/>
      <c r="BB181" s="292"/>
      <c r="BC181" s="292"/>
      <c r="BD181" s="292"/>
      <c r="BE181" s="292"/>
      <c r="BF181" s="40"/>
    </row>
    <row r="182" spans="1:58" ht="15" hidden="1" customHeight="1" x14ac:dyDescent="0.25">
      <c r="A182" s="292"/>
      <c r="B182" s="292"/>
      <c r="C182" s="292"/>
      <c r="D182" s="338"/>
      <c r="E182" s="292"/>
      <c r="F182" s="292"/>
      <c r="G182" s="292"/>
      <c r="H182" s="292"/>
      <c r="I182" s="292"/>
      <c r="J182" s="292"/>
      <c r="K182" s="292"/>
      <c r="L182" s="292"/>
      <c r="M182" s="292"/>
      <c r="N182" s="292"/>
      <c r="O182" s="292"/>
      <c r="P182" s="292"/>
      <c r="Q182" s="292"/>
      <c r="R182" s="292"/>
      <c r="S182" s="292"/>
      <c r="T182" s="292"/>
      <c r="U182" s="292"/>
      <c r="V182" s="292"/>
      <c r="W182" s="292"/>
      <c r="X182" s="71">
        <v>4</v>
      </c>
      <c r="Y182" s="71"/>
      <c r="Z182" s="71"/>
      <c r="AA182" s="71"/>
      <c r="AB182" s="71"/>
      <c r="AC182" s="71"/>
      <c r="AD182" s="71"/>
      <c r="AE182" s="77" t="str">
        <f t="shared" si="24"/>
        <v/>
      </c>
      <c r="AF182" s="67"/>
      <c r="AG182" s="78"/>
      <c r="AH182" s="67" t="str">
        <f t="shared" si="1"/>
        <v/>
      </c>
      <c r="AI182" s="67"/>
      <c r="AJ182" s="74" t="str">
        <f t="shared" si="2"/>
        <v/>
      </c>
      <c r="AK182" s="67"/>
      <c r="AL182" s="74" t="str">
        <f t="shared" si="3"/>
        <v/>
      </c>
      <c r="AM182" s="75" t="str">
        <f t="shared" si="0"/>
        <v/>
      </c>
      <c r="AN182" s="76" t="str">
        <f t="shared" si="61"/>
        <v/>
      </c>
      <c r="AO182" s="76" t="str">
        <f t="shared" si="62"/>
        <v/>
      </c>
      <c r="AP182" s="67"/>
      <c r="AQ182" s="67"/>
      <c r="AR182" s="67"/>
      <c r="AS182" s="292"/>
      <c r="AT182" s="292"/>
      <c r="AU182" s="292"/>
      <c r="AV182" s="292"/>
      <c r="AW182" s="292"/>
      <c r="AX182" s="292"/>
      <c r="AY182" s="292"/>
      <c r="AZ182" s="292"/>
      <c r="BA182" s="292"/>
      <c r="BB182" s="292"/>
      <c r="BC182" s="292"/>
      <c r="BD182" s="292"/>
      <c r="BE182" s="292"/>
      <c r="BF182" s="40"/>
    </row>
    <row r="183" spans="1:58" ht="15" hidden="1" customHeight="1" x14ac:dyDescent="0.25">
      <c r="A183" s="292"/>
      <c r="B183" s="292"/>
      <c r="C183" s="292"/>
      <c r="D183" s="338"/>
      <c r="E183" s="292"/>
      <c r="F183" s="292"/>
      <c r="G183" s="292"/>
      <c r="H183" s="292"/>
      <c r="I183" s="292"/>
      <c r="J183" s="292"/>
      <c r="K183" s="292"/>
      <c r="L183" s="292"/>
      <c r="M183" s="292"/>
      <c r="N183" s="292"/>
      <c r="O183" s="292"/>
      <c r="P183" s="292"/>
      <c r="Q183" s="292"/>
      <c r="R183" s="292"/>
      <c r="S183" s="292"/>
      <c r="T183" s="292"/>
      <c r="U183" s="292"/>
      <c r="V183" s="292"/>
      <c r="W183" s="292"/>
      <c r="X183" s="71">
        <v>5</v>
      </c>
      <c r="Y183" s="71"/>
      <c r="Z183" s="71"/>
      <c r="AA183" s="71"/>
      <c r="AB183" s="71"/>
      <c r="AC183" s="71"/>
      <c r="AD183" s="71"/>
      <c r="AE183" s="77" t="str">
        <f t="shared" si="24"/>
        <v/>
      </c>
      <c r="AF183" s="67"/>
      <c r="AG183" s="78"/>
      <c r="AH183" s="67" t="str">
        <f t="shared" si="1"/>
        <v/>
      </c>
      <c r="AI183" s="67"/>
      <c r="AJ183" s="74" t="str">
        <f t="shared" si="2"/>
        <v/>
      </c>
      <c r="AK183" s="67"/>
      <c r="AL183" s="74" t="str">
        <f t="shared" si="3"/>
        <v/>
      </c>
      <c r="AM183" s="75" t="str">
        <f t="shared" si="0"/>
        <v/>
      </c>
      <c r="AN183" s="76" t="str">
        <f t="shared" si="61"/>
        <v/>
      </c>
      <c r="AO183" s="76" t="str">
        <f t="shared" si="62"/>
        <v/>
      </c>
      <c r="AP183" s="67"/>
      <c r="AQ183" s="67"/>
      <c r="AR183" s="67"/>
      <c r="AS183" s="292"/>
      <c r="AT183" s="292"/>
      <c r="AU183" s="292"/>
      <c r="AV183" s="292"/>
      <c r="AW183" s="292"/>
      <c r="AX183" s="292"/>
      <c r="AY183" s="292"/>
      <c r="AZ183" s="292"/>
      <c r="BA183" s="292"/>
      <c r="BB183" s="292"/>
      <c r="BC183" s="292"/>
      <c r="BD183" s="292"/>
      <c r="BE183" s="292"/>
      <c r="BF183" s="40"/>
    </row>
    <row r="184" spans="1:58" ht="15.75" hidden="1" customHeight="1" x14ac:dyDescent="0.25">
      <c r="A184" s="292"/>
      <c r="B184" s="292"/>
      <c r="C184" s="292"/>
      <c r="D184" s="339"/>
      <c r="E184" s="331"/>
      <c r="F184" s="331"/>
      <c r="G184" s="331"/>
      <c r="H184" s="331"/>
      <c r="I184" s="331"/>
      <c r="J184" s="331"/>
      <c r="K184" s="331"/>
      <c r="L184" s="331"/>
      <c r="M184" s="331"/>
      <c r="N184" s="331"/>
      <c r="O184" s="331"/>
      <c r="P184" s="331"/>
      <c r="Q184" s="331"/>
      <c r="R184" s="331"/>
      <c r="S184" s="331"/>
      <c r="T184" s="331"/>
      <c r="U184" s="331"/>
      <c r="V184" s="331"/>
      <c r="W184" s="331"/>
      <c r="X184" s="79">
        <v>6</v>
      </c>
      <c r="Y184" s="79"/>
      <c r="Z184" s="79"/>
      <c r="AA184" s="79"/>
      <c r="AB184" s="79"/>
      <c r="AC184" s="79"/>
      <c r="AD184" s="79"/>
      <c r="AE184" s="77" t="str">
        <f t="shared" si="24"/>
        <v/>
      </c>
      <c r="AF184" s="80"/>
      <c r="AG184" s="81"/>
      <c r="AH184" s="80" t="str">
        <f t="shared" si="1"/>
        <v/>
      </c>
      <c r="AI184" s="80"/>
      <c r="AJ184" s="83" t="str">
        <f t="shared" si="2"/>
        <v/>
      </c>
      <c r="AK184" s="80"/>
      <c r="AL184" s="83" t="str">
        <f t="shared" si="3"/>
        <v/>
      </c>
      <c r="AM184" s="84" t="str">
        <f t="shared" si="0"/>
        <v/>
      </c>
      <c r="AN184" s="94" t="str">
        <f t="shared" si="61"/>
        <v/>
      </c>
      <c r="AO184" s="94" t="str">
        <f t="shared" si="62"/>
        <v/>
      </c>
      <c r="AP184" s="80"/>
      <c r="AQ184" s="80"/>
      <c r="AR184" s="80"/>
      <c r="AS184" s="331"/>
      <c r="AT184" s="331"/>
      <c r="AU184" s="331"/>
      <c r="AV184" s="331"/>
      <c r="AW184" s="331"/>
      <c r="AX184" s="331"/>
      <c r="AY184" s="331"/>
      <c r="AZ184" s="331"/>
      <c r="BA184" s="331"/>
      <c r="BB184" s="331"/>
      <c r="BC184" s="331"/>
      <c r="BD184" s="331"/>
      <c r="BE184" s="331"/>
      <c r="BF184" s="40"/>
    </row>
    <row r="185" spans="1:58" ht="15" hidden="1" customHeight="1" x14ac:dyDescent="0.25">
      <c r="A185" s="292"/>
      <c r="B185" s="292"/>
      <c r="C185" s="292"/>
      <c r="D185" s="337"/>
      <c r="E185" s="334"/>
      <c r="F185" s="330"/>
      <c r="G185" s="332"/>
      <c r="H185" s="333"/>
      <c r="I185" s="334" t="str">
        <f>IF(D185="","",IF(D185="RG",'Identificación RG-RF-RLA-FT'!#REF!,IF(H185="","",(CONCATENATE(H185," ",#REF!," ",G185," ",#REF!," ",#REF!," ",#REF!," ",#REF!)))))</f>
        <v/>
      </c>
      <c r="J185" s="333"/>
      <c r="K185" s="333" t="e">
        <f>CONCATENATE(" *",'Identificación RG-RF-RLA-FT'!#REF!," *",'Identificación RG-RF-RLA-FT'!#REF!," *",'Identificación RG-RF-RLA-FT'!#REF!)</f>
        <v>#REF!</v>
      </c>
      <c r="L185" s="332"/>
      <c r="M185" s="335"/>
      <c r="N185" s="333"/>
      <c r="O185" s="336" t="str">
        <f>IF(N185="Muy Alta",100%,IF(N185="Alta",80%,IF(N185="Media",60%,IF(N185="Baja",40%,IF(N185="Muy Baja",20%,"")))))</f>
        <v/>
      </c>
      <c r="P185" s="333"/>
      <c r="Q185" s="336" t="str">
        <f>IF(P185="Catastrófico",100%,IF(P185="Mayor",80%,IF(P185="Moderado",60%,IF(P185="Menor",40%,IF(P185="Leve",20%,"")))))</f>
        <v/>
      </c>
      <c r="R185" s="333"/>
      <c r="S185" s="336" t="str">
        <f>IF(R185="Catastrófico",100%,IF(R185="Mayor",80%,IF(R185="Moderado",60%,IF(R185="Menor",40%,IF(R185="Leve",20%,"")))))</f>
        <v/>
      </c>
      <c r="T185" s="333" t="str">
        <f>IF(U185=100%,"Catastrófico",IF(U185=80%,"Mayor",IF(U185=60%,"Moderado",IF(U185=40%,"Menor",IF(U185=20%,"Leve","")))))</f>
        <v/>
      </c>
      <c r="U185" s="336" t="str">
        <f>IF(AND(Q185="",S185=""),"",MAX(Q185,S185))</f>
        <v/>
      </c>
      <c r="V185" s="336" t="str">
        <f>CONCATENATE(N185,T185)</f>
        <v/>
      </c>
      <c r="W185" s="333" t="str">
        <f>IF(V185="Muy AltaLeve","Alto",IF(V185="Muy AltaMenor","Alto",IF(V185="Muy AltaModerado","Alto",IF(V185="Muy AltaMayor","Alto",IF(V185="Muy AltaCatastrófico","Extremo",IF(V185="AltaLeve","Moderado",IF(V185="AltaMenor","Moderado",IF(V185="AltaModerado","Alto",IF(V185="AltaMayor","Alto",IF(V185="AltaCatastrófico","Extremo",IF(V185="MediaLeve","Moderado",IF(V185="MediaMenor","Moderado",IF(V185="MediaModerado","Moderado",IF(V185="MediaMayor","Alto",IF(V185="MediaCatastrófico","Extremo",IF(V185="BajaLeve","Bajo",IF(V185="BajaMenor","Moderado",IF(V185="BajaModerado","Moderado",IF(V185="BajaMayor","Alto",IF(V185="BajaCatastrófico","Extremo",IF(V185="Muy BajaLeve","Bajo",IF(V185="Muy BajaMenor","Bajo",IF(V185="Muy BajaModerado","Moderado",IF(V185="Muy BajaMayor","Alto",IF(V185="Muy BajaCatastrófico","Extremo","")))))))))))))))))))))))))</f>
        <v/>
      </c>
      <c r="X185" s="62">
        <v>1</v>
      </c>
      <c r="Y185" s="62"/>
      <c r="Z185" s="62"/>
      <c r="AA185" s="62"/>
      <c r="AB185" s="62"/>
      <c r="AC185" s="62"/>
      <c r="AD185" s="62"/>
      <c r="AE185" s="77" t="str">
        <f t="shared" si="24"/>
        <v/>
      </c>
      <c r="AF185" s="65"/>
      <c r="AG185" s="89"/>
      <c r="AH185" s="65" t="str">
        <f t="shared" si="1"/>
        <v/>
      </c>
      <c r="AI185" s="65"/>
      <c r="AJ185" s="68" t="str">
        <f t="shared" si="2"/>
        <v/>
      </c>
      <c r="AK185" s="65"/>
      <c r="AL185" s="68" t="str">
        <f t="shared" si="3"/>
        <v/>
      </c>
      <c r="AM185" s="69" t="str">
        <f t="shared" si="0"/>
        <v/>
      </c>
      <c r="AN185" s="70" t="str">
        <f>IFERROR(IF(AH185="Probabilidad",(O185-(+O185*AM185)),IF(AH185="Impacto",O185,"")),"")</f>
        <v/>
      </c>
      <c r="AO185" s="70" t="str">
        <f>IFERROR(IF(AH185="Impacto",(U185-(+U185*AM185)),IF(AH185="Probabilidad",U185,"")),"")</f>
        <v/>
      </c>
      <c r="AP185" s="65"/>
      <c r="AQ185" s="65"/>
      <c r="AR185" s="65"/>
      <c r="AS185" s="382" t="str">
        <f>O185</f>
        <v/>
      </c>
      <c r="AT185" s="382" t="str">
        <f>IF(AN185="","",MIN(AN185:AN190))</f>
        <v/>
      </c>
      <c r="AU185" s="333" t="str">
        <f>IFERROR(IF(AT185="","",IF(AT185&lt;=0.2,"Muy Baja",IF(AT185&lt;=0.4,"Baja",IF(AT185&lt;=0.6,"Media",IF(AT185&lt;=0.8,"Alta","Muy Alta"))))),"")</f>
        <v/>
      </c>
      <c r="AV185" s="382" t="str">
        <f>U185</f>
        <v/>
      </c>
      <c r="AW185" s="382" t="str">
        <f>IF(AO185="","",MIN(AO185:AO190))</f>
        <v/>
      </c>
      <c r="AX185" s="333" t="str">
        <f>IFERROR(IF(AW185="","",IF(AW185&lt;=0.2,"Leve",IF(AW185&lt;=0.4,"Menor",IF(AW185&lt;=0.6,"Moderado",IF(AW185&lt;=0.8,"Mayor","Catastrófico"))))),"")</f>
        <v/>
      </c>
      <c r="AY185" s="333" t="str">
        <f>W185</f>
        <v/>
      </c>
      <c r="AZ185" s="333" t="str">
        <f>IFERROR(IF(OR(AND(AU185="Muy Baja",AX185="Leve"),AND(AU185="Muy Baja",AX185="Menor"),AND(AU185="Baja",AX185="Leve")),"Bajo",IF(OR(AND(AU185="Muy baja",AX185="Moderado"),AND(AU185="Baja",AX185="Menor"),AND(AU185="Baja",AX185="Moderado"),AND(AU185="Media",AX185="Leve"),AND(AU185="Media",AX185="Menor"),AND(AU185="Media",AX185="Moderado"),AND(AU185="Alta",AX185="Leve"),AND(AU185="Alta",AX185="Menor")),"Moderado",IF(OR(AND(AU185="Muy Baja",AX185="Mayor"),AND(AU185="Baja",AX185="Mayor"),AND(AU185="Media",AX185="Mayor"),AND(AU185="Alta",AX185="Moderado"),AND(AU185="Alta",AX185="Mayor"),AND(AU185="Muy Alta",AX185="Leve"),AND(AU185="Muy Alta",AX185="Menor"),AND(AU185="Muy Alta",AX185="Moderado"),AND(AU185="Muy Alta",AX185="Mayor")),"Alto",IF(OR(AND(AU185="Muy Baja",AX185="Catastrófico"),AND(AU185="Baja",AX185="Catastrófico"),AND(AU185="Media",AX185="Catastrófico"),AND(AU185="Alta",AX185="Catastrófico"),AND(AU185="Muy Alta",AX185="Catastrófico")),"Extremo","")))),"")</f>
        <v/>
      </c>
      <c r="BA185" s="333"/>
      <c r="BB185" s="332"/>
      <c r="BC185" s="332"/>
      <c r="BD185" s="381"/>
      <c r="BE185" s="381"/>
      <c r="BF185" s="40"/>
    </row>
    <row r="186" spans="1:58" ht="15" hidden="1" customHeight="1" x14ac:dyDescent="0.25">
      <c r="A186" s="292"/>
      <c r="B186" s="292"/>
      <c r="C186" s="292"/>
      <c r="D186" s="338"/>
      <c r="E186" s="292"/>
      <c r="F186" s="292"/>
      <c r="G186" s="292"/>
      <c r="H186" s="292"/>
      <c r="I186" s="292"/>
      <c r="J186" s="292"/>
      <c r="K186" s="292"/>
      <c r="L186" s="292"/>
      <c r="M186" s="292"/>
      <c r="N186" s="292"/>
      <c r="O186" s="292"/>
      <c r="P186" s="292"/>
      <c r="Q186" s="292"/>
      <c r="R186" s="292"/>
      <c r="S186" s="292"/>
      <c r="T186" s="292"/>
      <c r="U186" s="292"/>
      <c r="V186" s="292"/>
      <c r="W186" s="292"/>
      <c r="X186" s="71">
        <v>2</v>
      </c>
      <c r="Y186" s="71"/>
      <c r="Z186" s="71"/>
      <c r="AA186" s="71"/>
      <c r="AB186" s="71"/>
      <c r="AC186" s="71"/>
      <c r="AD186" s="71"/>
      <c r="AE186" s="77" t="str">
        <f t="shared" si="24"/>
        <v/>
      </c>
      <c r="AF186" s="67"/>
      <c r="AG186" s="78"/>
      <c r="AH186" s="67" t="str">
        <f t="shared" si="1"/>
        <v/>
      </c>
      <c r="AI186" s="67"/>
      <c r="AJ186" s="74" t="str">
        <f t="shared" si="2"/>
        <v/>
      </c>
      <c r="AK186" s="67"/>
      <c r="AL186" s="74" t="str">
        <f t="shared" si="3"/>
        <v/>
      </c>
      <c r="AM186" s="75" t="str">
        <f t="shared" si="0"/>
        <v/>
      </c>
      <c r="AN186" s="76" t="str">
        <f>IFERROR(IF(AND(AH185="Probabilidad",AH186="Probabilidad"),(AN185-(+AN185*AM186)),IF(AH186="Probabilidad",(O185-(+O185*AM186)),IF(AH186="Impacto",AN185,""))),"")</f>
        <v/>
      </c>
      <c r="AO186" s="76" t="str">
        <f>IFERROR(IF(AND(AH185="Impacto",AH186="Impacto"),(AO185-(+AO185*AM186)),IF(AH186="Impacto",(U185-(U185*AM186)),IF(AH186="Probabilidad",AO185,""))),"")</f>
        <v/>
      </c>
      <c r="AP186" s="67"/>
      <c r="AQ186" s="67"/>
      <c r="AR186" s="67"/>
      <c r="AS186" s="292"/>
      <c r="AT186" s="292"/>
      <c r="AU186" s="292"/>
      <c r="AV186" s="292"/>
      <c r="AW186" s="292"/>
      <c r="AX186" s="292"/>
      <c r="AY186" s="292"/>
      <c r="AZ186" s="292"/>
      <c r="BA186" s="292"/>
      <c r="BB186" s="292"/>
      <c r="BC186" s="292"/>
      <c r="BD186" s="292"/>
      <c r="BE186" s="292"/>
      <c r="BF186" s="40"/>
    </row>
    <row r="187" spans="1:58" ht="15" hidden="1" customHeight="1" x14ac:dyDescent="0.25">
      <c r="A187" s="292"/>
      <c r="B187" s="292"/>
      <c r="C187" s="292"/>
      <c r="D187" s="338"/>
      <c r="E187" s="292"/>
      <c r="F187" s="292"/>
      <c r="G187" s="292"/>
      <c r="H187" s="292"/>
      <c r="I187" s="292"/>
      <c r="J187" s="292"/>
      <c r="K187" s="292"/>
      <c r="L187" s="292"/>
      <c r="M187" s="292"/>
      <c r="N187" s="292"/>
      <c r="O187" s="292"/>
      <c r="P187" s="292"/>
      <c r="Q187" s="292"/>
      <c r="R187" s="292"/>
      <c r="S187" s="292"/>
      <c r="T187" s="292"/>
      <c r="U187" s="292"/>
      <c r="V187" s="292"/>
      <c r="W187" s="292"/>
      <c r="X187" s="71">
        <v>3</v>
      </c>
      <c r="Y187" s="71"/>
      <c r="Z187" s="71"/>
      <c r="AA187" s="71"/>
      <c r="AB187" s="71"/>
      <c r="AC187" s="71"/>
      <c r="AD187" s="71"/>
      <c r="AE187" s="77" t="str">
        <f t="shared" si="24"/>
        <v/>
      </c>
      <c r="AF187" s="67"/>
      <c r="AG187" s="78"/>
      <c r="AH187" s="67" t="str">
        <f t="shared" si="1"/>
        <v/>
      </c>
      <c r="AI187" s="67"/>
      <c r="AJ187" s="74" t="str">
        <f t="shared" si="2"/>
        <v/>
      </c>
      <c r="AK187" s="67"/>
      <c r="AL187" s="74" t="str">
        <f t="shared" si="3"/>
        <v/>
      </c>
      <c r="AM187" s="75" t="str">
        <f t="shared" si="0"/>
        <v/>
      </c>
      <c r="AN187" s="76" t="str">
        <f t="shared" ref="AN187:AN190" si="63">IFERROR(IF(AND(AH186="Probabilidad",AH187="Probabilidad"),(AN186-(+AN186*AM187)),IF(AND(AH186="Impacto",AH187="Probabilidad"),(AN185-(+AN185*AM187)),IF(AH187="Impacto",AN186,""))),"")</f>
        <v/>
      </c>
      <c r="AO187" s="76" t="str">
        <f t="shared" ref="AO187:AO190" si="64">IFERROR(IF(AND(AH186="Impacto",AH187="Impacto"),(AO186-(+AO186*AM187)),IF(AND(AH186="Probabilidad",AH187="Impacto"),(AO185-(+AO185*AM187)),IF(AH187="Probabilidad",AO186,""))),"")</f>
        <v/>
      </c>
      <c r="AP187" s="67"/>
      <c r="AQ187" s="67"/>
      <c r="AR187" s="67"/>
      <c r="AS187" s="292"/>
      <c r="AT187" s="292"/>
      <c r="AU187" s="292"/>
      <c r="AV187" s="292"/>
      <c r="AW187" s="292"/>
      <c r="AX187" s="292"/>
      <c r="AY187" s="292"/>
      <c r="AZ187" s="292"/>
      <c r="BA187" s="292"/>
      <c r="BB187" s="292"/>
      <c r="BC187" s="292"/>
      <c r="BD187" s="292"/>
      <c r="BE187" s="292"/>
      <c r="BF187" s="40"/>
    </row>
    <row r="188" spans="1:58" ht="15" hidden="1" customHeight="1" x14ac:dyDescent="0.25">
      <c r="A188" s="292"/>
      <c r="B188" s="292"/>
      <c r="C188" s="292"/>
      <c r="D188" s="338"/>
      <c r="E188" s="292"/>
      <c r="F188" s="292"/>
      <c r="G188" s="292"/>
      <c r="H188" s="292"/>
      <c r="I188" s="292"/>
      <c r="J188" s="292"/>
      <c r="K188" s="292"/>
      <c r="L188" s="292"/>
      <c r="M188" s="292"/>
      <c r="N188" s="292"/>
      <c r="O188" s="292"/>
      <c r="P188" s="292"/>
      <c r="Q188" s="292"/>
      <c r="R188" s="292"/>
      <c r="S188" s="292"/>
      <c r="T188" s="292"/>
      <c r="U188" s="292"/>
      <c r="V188" s="292"/>
      <c r="W188" s="292"/>
      <c r="X188" s="71">
        <v>4</v>
      </c>
      <c r="Y188" s="71"/>
      <c r="Z188" s="71"/>
      <c r="AA188" s="71"/>
      <c r="AB188" s="71"/>
      <c r="AC188" s="71"/>
      <c r="AD188" s="71"/>
      <c r="AE188" s="77" t="str">
        <f t="shared" si="24"/>
        <v/>
      </c>
      <c r="AF188" s="67"/>
      <c r="AG188" s="78"/>
      <c r="AH188" s="67" t="str">
        <f t="shared" si="1"/>
        <v/>
      </c>
      <c r="AI188" s="67"/>
      <c r="AJ188" s="74" t="str">
        <f t="shared" si="2"/>
        <v/>
      </c>
      <c r="AK188" s="67"/>
      <c r="AL188" s="74" t="str">
        <f t="shared" si="3"/>
        <v/>
      </c>
      <c r="AM188" s="75" t="str">
        <f t="shared" si="0"/>
        <v/>
      </c>
      <c r="AN188" s="76" t="str">
        <f t="shared" si="63"/>
        <v/>
      </c>
      <c r="AO188" s="76" t="str">
        <f t="shared" si="64"/>
        <v/>
      </c>
      <c r="AP188" s="67"/>
      <c r="AQ188" s="67"/>
      <c r="AR188" s="67"/>
      <c r="AS188" s="292"/>
      <c r="AT188" s="292"/>
      <c r="AU188" s="292"/>
      <c r="AV188" s="292"/>
      <c r="AW188" s="292"/>
      <c r="AX188" s="292"/>
      <c r="AY188" s="292"/>
      <c r="AZ188" s="292"/>
      <c r="BA188" s="292"/>
      <c r="BB188" s="292"/>
      <c r="BC188" s="292"/>
      <c r="BD188" s="292"/>
      <c r="BE188" s="292"/>
      <c r="BF188" s="40"/>
    </row>
    <row r="189" spans="1:58" ht="15" hidden="1" customHeight="1" x14ac:dyDescent="0.25">
      <c r="A189" s="292"/>
      <c r="B189" s="292"/>
      <c r="C189" s="292"/>
      <c r="D189" s="338"/>
      <c r="E189" s="292"/>
      <c r="F189" s="292"/>
      <c r="G189" s="292"/>
      <c r="H189" s="292"/>
      <c r="I189" s="292"/>
      <c r="J189" s="292"/>
      <c r="K189" s="292"/>
      <c r="L189" s="292"/>
      <c r="M189" s="292"/>
      <c r="N189" s="292"/>
      <c r="O189" s="292"/>
      <c r="P189" s="292"/>
      <c r="Q189" s="292"/>
      <c r="R189" s="292"/>
      <c r="S189" s="292"/>
      <c r="T189" s="292"/>
      <c r="U189" s="292"/>
      <c r="V189" s="292"/>
      <c r="W189" s="292"/>
      <c r="X189" s="71">
        <v>5</v>
      </c>
      <c r="Y189" s="71"/>
      <c r="Z189" s="71"/>
      <c r="AA189" s="71"/>
      <c r="AB189" s="71"/>
      <c r="AC189" s="71"/>
      <c r="AD189" s="71"/>
      <c r="AE189" s="77" t="str">
        <f t="shared" si="24"/>
        <v/>
      </c>
      <c r="AF189" s="67"/>
      <c r="AG189" s="78"/>
      <c r="AH189" s="67" t="str">
        <f t="shared" si="1"/>
        <v/>
      </c>
      <c r="AI189" s="67"/>
      <c r="AJ189" s="74" t="str">
        <f t="shared" si="2"/>
        <v/>
      </c>
      <c r="AK189" s="67"/>
      <c r="AL189" s="74" t="str">
        <f t="shared" si="3"/>
        <v/>
      </c>
      <c r="AM189" s="75" t="str">
        <f t="shared" si="0"/>
        <v/>
      </c>
      <c r="AN189" s="76" t="str">
        <f t="shared" si="63"/>
        <v/>
      </c>
      <c r="AO189" s="76" t="str">
        <f t="shared" si="64"/>
        <v/>
      </c>
      <c r="AP189" s="67"/>
      <c r="AQ189" s="67"/>
      <c r="AR189" s="67"/>
      <c r="AS189" s="292"/>
      <c r="AT189" s="292"/>
      <c r="AU189" s="292"/>
      <c r="AV189" s="292"/>
      <c r="AW189" s="292"/>
      <c r="AX189" s="292"/>
      <c r="AY189" s="292"/>
      <c r="AZ189" s="292"/>
      <c r="BA189" s="292"/>
      <c r="BB189" s="292"/>
      <c r="BC189" s="292"/>
      <c r="BD189" s="292"/>
      <c r="BE189" s="292"/>
      <c r="BF189" s="40"/>
    </row>
    <row r="190" spans="1:58" ht="49.5" hidden="1" customHeight="1" x14ac:dyDescent="0.25">
      <c r="A190" s="293"/>
      <c r="B190" s="293"/>
      <c r="C190" s="293"/>
      <c r="D190" s="339"/>
      <c r="E190" s="331"/>
      <c r="F190" s="331"/>
      <c r="G190" s="331"/>
      <c r="H190" s="331"/>
      <c r="I190" s="331"/>
      <c r="J190" s="331"/>
      <c r="K190" s="331"/>
      <c r="L190" s="331"/>
      <c r="M190" s="331"/>
      <c r="N190" s="331"/>
      <c r="O190" s="331"/>
      <c r="P190" s="331"/>
      <c r="Q190" s="331"/>
      <c r="R190" s="331"/>
      <c r="S190" s="331"/>
      <c r="T190" s="331"/>
      <c r="U190" s="331"/>
      <c r="V190" s="331"/>
      <c r="W190" s="331"/>
      <c r="X190" s="79">
        <v>6</v>
      </c>
      <c r="Y190" s="79"/>
      <c r="Z190" s="79"/>
      <c r="AA190" s="79"/>
      <c r="AB190" s="79"/>
      <c r="AC190" s="79"/>
      <c r="AD190" s="79"/>
      <c r="AE190" s="81"/>
      <c r="AF190" s="80"/>
      <c r="AG190" s="81"/>
      <c r="AH190" s="80" t="str">
        <f t="shared" si="1"/>
        <v/>
      </c>
      <c r="AI190" s="80"/>
      <c r="AJ190" s="83" t="str">
        <f t="shared" si="2"/>
        <v/>
      </c>
      <c r="AK190" s="80"/>
      <c r="AL190" s="83" t="str">
        <f t="shared" si="3"/>
        <v/>
      </c>
      <c r="AM190" s="84" t="str">
        <f t="shared" si="0"/>
        <v/>
      </c>
      <c r="AN190" s="94" t="str">
        <f t="shared" si="63"/>
        <v/>
      </c>
      <c r="AO190" s="94" t="str">
        <f t="shared" si="64"/>
        <v/>
      </c>
      <c r="AP190" s="80"/>
      <c r="AQ190" s="80"/>
      <c r="AR190" s="80"/>
      <c r="AS190" s="331"/>
      <c r="AT190" s="331"/>
      <c r="AU190" s="331"/>
      <c r="AV190" s="331"/>
      <c r="AW190" s="331"/>
      <c r="AX190" s="331"/>
      <c r="AY190" s="331"/>
      <c r="AZ190" s="331"/>
      <c r="BA190" s="331"/>
      <c r="BB190" s="331"/>
      <c r="BC190" s="331"/>
      <c r="BD190" s="331"/>
      <c r="BE190" s="331"/>
      <c r="BF190" s="40"/>
    </row>
  </sheetData>
  <mergeCells count="1035">
    <mergeCell ref="AZ167:AZ172"/>
    <mergeCell ref="BA167:BA172"/>
    <mergeCell ref="BB167:BB172"/>
    <mergeCell ref="BC167:BC172"/>
    <mergeCell ref="BD167:BD172"/>
    <mergeCell ref="BE167:BE172"/>
    <mergeCell ref="AS167:AS172"/>
    <mergeCell ref="AT167:AT172"/>
    <mergeCell ref="AU167:AU172"/>
    <mergeCell ref="AV167:AV172"/>
    <mergeCell ref="AW167:AW172"/>
    <mergeCell ref="AX167:AX172"/>
    <mergeCell ref="AY167:AY172"/>
    <mergeCell ref="AZ155:AZ160"/>
    <mergeCell ref="BA155:BA160"/>
    <mergeCell ref="BB155:BB160"/>
    <mergeCell ref="BC155:BC160"/>
    <mergeCell ref="BD155:BD160"/>
    <mergeCell ref="BE155:BE160"/>
    <mergeCell ref="AS155:AS160"/>
    <mergeCell ref="AT155:AT160"/>
    <mergeCell ref="AU155:AU160"/>
    <mergeCell ref="AV155:AV160"/>
    <mergeCell ref="AW155:AW160"/>
    <mergeCell ref="AX155:AX160"/>
    <mergeCell ref="AY155:AY160"/>
    <mergeCell ref="AZ161:AZ166"/>
    <mergeCell ref="BA161:BA166"/>
    <mergeCell ref="BB161:BB166"/>
    <mergeCell ref="BC161:BC166"/>
    <mergeCell ref="BD161:BD166"/>
    <mergeCell ref="BE161:BE166"/>
    <mergeCell ref="AS161:AS166"/>
    <mergeCell ref="AT161:AT166"/>
    <mergeCell ref="AU161:AU166"/>
    <mergeCell ref="AV161:AV166"/>
    <mergeCell ref="AW161:AW166"/>
    <mergeCell ref="AX161:AX166"/>
    <mergeCell ref="AY161:AY166"/>
    <mergeCell ref="AZ143:AZ148"/>
    <mergeCell ref="BA143:BA148"/>
    <mergeCell ref="BB143:BB148"/>
    <mergeCell ref="BC143:BC148"/>
    <mergeCell ref="BD143:BD148"/>
    <mergeCell ref="BE143:BE148"/>
    <mergeCell ref="AS143:AS148"/>
    <mergeCell ref="AT143:AT148"/>
    <mergeCell ref="AU143:AU148"/>
    <mergeCell ref="AV143:AV148"/>
    <mergeCell ref="AW143:AW148"/>
    <mergeCell ref="AX143:AX148"/>
    <mergeCell ref="AY143:AY148"/>
    <mergeCell ref="AZ149:AZ154"/>
    <mergeCell ref="BA149:BA154"/>
    <mergeCell ref="BB149:BB154"/>
    <mergeCell ref="BC149:BC154"/>
    <mergeCell ref="BD149:BD154"/>
    <mergeCell ref="BE149:BE154"/>
    <mergeCell ref="AS149:AS154"/>
    <mergeCell ref="AT149:AT154"/>
    <mergeCell ref="AU149:AU154"/>
    <mergeCell ref="AV149:AV154"/>
    <mergeCell ref="AW149:AW154"/>
    <mergeCell ref="AX149:AX154"/>
    <mergeCell ref="AY149:AY154"/>
    <mergeCell ref="BE131:BE136"/>
    <mergeCell ref="AS131:AS136"/>
    <mergeCell ref="AT131:AT136"/>
    <mergeCell ref="AU131:AU136"/>
    <mergeCell ref="AV131:AV136"/>
    <mergeCell ref="AW131:AW136"/>
    <mergeCell ref="AX131:AX136"/>
    <mergeCell ref="AY131:AY136"/>
    <mergeCell ref="AZ137:AZ142"/>
    <mergeCell ref="BA137:BA142"/>
    <mergeCell ref="BB137:BB142"/>
    <mergeCell ref="BC137:BC142"/>
    <mergeCell ref="BD137:BD142"/>
    <mergeCell ref="BE137:BE142"/>
    <mergeCell ref="AS137:AS142"/>
    <mergeCell ref="AT137:AT142"/>
    <mergeCell ref="AU137:AU142"/>
    <mergeCell ref="AV137:AV142"/>
    <mergeCell ref="AW137:AW142"/>
    <mergeCell ref="AX137:AX142"/>
    <mergeCell ref="AY137:AY142"/>
    <mergeCell ref="AZ23:AZ28"/>
    <mergeCell ref="BA23:BA28"/>
    <mergeCell ref="BB23:BB28"/>
    <mergeCell ref="BC23:BC28"/>
    <mergeCell ref="BD23:BD28"/>
    <mergeCell ref="BE23:BE28"/>
    <mergeCell ref="BF23:BF28"/>
    <mergeCell ref="AS23:AS28"/>
    <mergeCell ref="AT23:AT28"/>
    <mergeCell ref="AU23:AU28"/>
    <mergeCell ref="AV23:AV28"/>
    <mergeCell ref="AW23:AW28"/>
    <mergeCell ref="AX23:AX28"/>
    <mergeCell ref="AY23:AY28"/>
    <mergeCell ref="AZ185:AZ190"/>
    <mergeCell ref="BA185:BA190"/>
    <mergeCell ref="BB185:BB190"/>
    <mergeCell ref="BC185:BC190"/>
    <mergeCell ref="BD185:BD190"/>
    <mergeCell ref="BE185:BE190"/>
    <mergeCell ref="AS185:AS190"/>
    <mergeCell ref="AT185:AT190"/>
    <mergeCell ref="AU185:AU190"/>
    <mergeCell ref="AV185:AV190"/>
    <mergeCell ref="AW185:AW190"/>
    <mergeCell ref="AX185:AX190"/>
    <mergeCell ref="AY185:AY190"/>
    <mergeCell ref="AZ131:AZ136"/>
    <mergeCell ref="BA131:BA136"/>
    <mergeCell ref="BB131:BB136"/>
    <mergeCell ref="BC131:BC136"/>
    <mergeCell ref="BD131:BD136"/>
    <mergeCell ref="BE11:BE16"/>
    <mergeCell ref="BF11:BF16"/>
    <mergeCell ref="AX11:AX16"/>
    <mergeCell ref="AY11:AY16"/>
    <mergeCell ref="AZ11:AZ16"/>
    <mergeCell ref="BA11:BA16"/>
    <mergeCell ref="BB11:BB16"/>
    <mergeCell ref="BC11:BC16"/>
    <mergeCell ref="BD11:BD16"/>
    <mergeCell ref="AZ17:AZ22"/>
    <mergeCell ref="BA17:BA22"/>
    <mergeCell ref="BB17:BB22"/>
    <mergeCell ref="BC17:BC22"/>
    <mergeCell ref="BD17:BD22"/>
    <mergeCell ref="BE17:BE22"/>
    <mergeCell ref="BF17:BF22"/>
    <mergeCell ref="AS17:AS22"/>
    <mergeCell ref="AT17:AT22"/>
    <mergeCell ref="AU17:AU22"/>
    <mergeCell ref="AV17:AV22"/>
    <mergeCell ref="AW17:AW22"/>
    <mergeCell ref="AX17:AX22"/>
    <mergeCell ref="AY17:AY22"/>
    <mergeCell ref="AS11:AS16"/>
    <mergeCell ref="AT11:AT16"/>
    <mergeCell ref="AU11:AU16"/>
    <mergeCell ref="AV11:AV16"/>
    <mergeCell ref="AW11:AW16"/>
    <mergeCell ref="AZ173:AZ178"/>
    <mergeCell ref="BA173:BA178"/>
    <mergeCell ref="BB173:BB178"/>
    <mergeCell ref="BC173:BC178"/>
    <mergeCell ref="BD173:BD178"/>
    <mergeCell ref="BE173:BE178"/>
    <mergeCell ref="AS173:AS178"/>
    <mergeCell ref="AT173:AT178"/>
    <mergeCell ref="AU173:AU178"/>
    <mergeCell ref="AV173:AV178"/>
    <mergeCell ref="AW173:AW178"/>
    <mergeCell ref="AX173:AX178"/>
    <mergeCell ref="AY173:AY178"/>
    <mergeCell ref="AZ179:AZ184"/>
    <mergeCell ref="BA179:BA184"/>
    <mergeCell ref="BB179:BB184"/>
    <mergeCell ref="BC179:BC184"/>
    <mergeCell ref="BD179:BD184"/>
    <mergeCell ref="BE179:BE184"/>
    <mergeCell ref="AS179:AS184"/>
    <mergeCell ref="AT179:AT184"/>
    <mergeCell ref="AU179:AU184"/>
    <mergeCell ref="AV179:AV184"/>
    <mergeCell ref="AW179:AW184"/>
    <mergeCell ref="AX179:AX184"/>
    <mergeCell ref="AY179:AY184"/>
    <mergeCell ref="P101:P106"/>
    <mergeCell ref="P107:P112"/>
    <mergeCell ref="Q107:Q112"/>
    <mergeCell ref="R107:R112"/>
    <mergeCell ref="S107:S112"/>
    <mergeCell ref="T107:T112"/>
    <mergeCell ref="U107:U112"/>
    <mergeCell ref="AZ65:AZ70"/>
    <mergeCell ref="BA65:BA70"/>
    <mergeCell ref="BB65:BB70"/>
    <mergeCell ref="BC65:BC70"/>
    <mergeCell ref="BD65:BD70"/>
    <mergeCell ref="BE65:BE70"/>
    <mergeCell ref="BF65:BF70"/>
    <mergeCell ref="AS65:AS70"/>
    <mergeCell ref="AT65:AT70"/>
    <mergeCell ref="AU65:AU70"/>
    <mergeCell ref="AV65:AV70"/>
    <mergeCell ref="AW65:AW70"/>
    <mergeCell ref="AX65:AX70"/>
    <mergeCell ref="AY65:AY70"/>
    <mergeCell ref="W65:W70"/>
    <mergeCell ref="U95:U100"/>
    <mergeCell ref="V95:V100"/>
    <mergeCell ref="W95:W100"/>
    <mergeCell ref="Q101:Q106"/>
    <mergeCell ref="R101:R106"/>
    <mergeCell ref="S101:S106"/>
    <mergeCell ref="T101:T106"/>
    <mergeCell ref="U101:U106"/>
    <mergeCell ref="V101:V106"/>
    <mergeCell ref="W101:W106"/>
    <mergeCell ref="U71:U76"/>
    <mergeCell ref="V71:V76"/>
    <mergeCell ref="W71:W76"/>
    <mergeCell ref="D95:D100"/>
    <mergeCell ref="E95:E100"/>
    <mergeCell ref="F95:F100"/>
    <mergeCell ref="G95:G100"/>
    <mergeCell ref="H95:H100"/>
    <mergeCell ref="I95:I100"/>
    <mergeCell ref="J95:J100"/>
    <mergeCell ref="K95:K100"/>
    <mergeCell ref="L95:L100"/>
    <mergeCell ref="M95:M100"/>
    <mergeCell ref="N95:N100"/>
    <mergeCell ref="O95:O100"/>
    <mergeCell ref="P95:P100"/>
    <mergeCell ref="Q95:Q100"/>
    <mergeCell ref="R95:R100"/>
    <mergeCell ref="S95:S100"/>
    <mergeCell ref="T95:T100"/>
    <mergeCell ref="P71:P76"/>
    <mergeCell ref="Q71:Q76"/>
    <mergeCell ref="R71:R76"/>
    <mergeCell ref="S71:S76"/>
    <mergeCell ref="T71:T76"/>
    <mergeCell ref="J71:J76"/>
    <mergeCell ref="K71:K76"/>
    <mergeCell ref="L71:L76"/>
    <mergeCell ref="M71:M76"/>
    <mergeCell ref="D65:D70"/>
    <mergeCell ref="E65:E70"/>
    <mergeCell ref="F65:F70"/>
    <mergeCell ref="G65:G70"/>
    <mergeCell ref="U65:U70"/>
    <mergeCell ref="V65:V70"/>
    <mergeCell ref="D77:D82"/>
    <mergeCell ref="E77:E82"/>
    <mergeCell ref="F77:F82"/>
    <mergeCell ref="G77:G82"/>
    <mergeCell ref="H77:H82"/>
    <mergeCell ref="I77:I82"/>
    <mergeCell ref="J77:J82"/>
    <mergeCell ref="K77:K82"/>
    <mergeCell ref="U77:U82"/>
    <mergeCell ref="V77:V82"/>
    <mergeCell ref="N71:N76"/>
    <mergeCell ref="O71:O76"/>
    <mergeCell ref="P77:P82"/>
    <mergeCell ref="Q77:Q82"/>
    <mergeCell ref="R77:R82"/>
    <mergeCell ref="S77:S82"/>
    <mergeCell ref="T77:T82"/>
    <mergeCell ref="D71:D76"/>
    <mergeCell ref="E71:E76"/>
    <mergeCell ref="F71:F76"/>
    <mergeCell ref="G71:G76"/>
    <mergeCell ref="H71:H76"/>
    <mergeCell ref="I71:I76"/>
    <mergeCell ref="N59:N64"/>
    <mergeCell ref="O59:O64"/>
    <mergeCell ref="P65:P70"/>
    <mergeCell ref="Q65:Q70"/>
    <mergeCell ref="R65:R70"/>
    <mergeCell ref="S65:S70"/>
    <mergeCell ref="T65:T70"/>
    <mergeCell ref="H65:H70"/>
    <mergeCell ref="I65:I70"/>
    <mergeCell ref="J65:J70"/>
    <mergeCell ref="K65:K70"/>
    <mergeCell ref="L65:L70"/>
    <mergeCell ref="M65:M70"/>
    <mergeCell ref="D59:D64"/>
    <mergeCell ref="E59:E64"/>
    <mergeCell ref="U59:U64"/>
    <mergeCell ref="V59:V64"/>
    <mergeCell ref="N65:N70"/>
    <mergeCell ref="O65:O70"/>
    <mergeCell ref="W59:W64"/>
    <mergeCell ref="N53:N58"/>
    <mergeCell ref="O53:O58"/>
    <mergeCell ref="P59:P64"/>
    <mergeCell ref="Q59:Q64"/>
    <mergeCell ref="R59:R64"/>
    <mergeCell ref="S59:S64"/>
    <mergeCell ref="T59:T64"/>
    <mergeCell ref="F59:F64"/>
    <mergeCell ref="G59:G64"/>
    <mergeCell ref="H59:H64"/>
    <mergeCell ref="I59:I64"/>
    <mergeCell ref="J59:J64"/>
    <mergeCell ref="K59:K64"/>
    <mergeCell ref="L59:L64"/>
    <mergeCell ref="M59:M64"/>
    <mergeCell ref="H47:H52"/>
    <mergeCell ref="I47:I52"/>
    <mergeCell ref="J47:J52"/>
    <mergeCell ref="K47:K52"/>
    <mergeCell ref="L47:L52"/>
    <mergeCell ref="M47:M52"/>
    <mergeCell ref="U53:U58"/>
    <mergeCell ref="V53:V58"/>
    <mergeCell ref="W53:W58"/>
    <mergeCell ref="N47:N52"/>
    <mergeCell ref="O47:O52"/>
    <mergeCell ref="P53:P58"/>
    <mergeCell ref="Q53:Q58"/>
    <mergeCell ref="R53:R58"/>
    <mergeCell ref="S53:S58"/>
    <mergeCell ref="T53:T58"/>
    <mergeCell ref="D53:D58"/>
    <mergeCell ref="E53:E58"/>
    <mergeCell ref="F53:F58"/>
    <mergeCell ref="G53:G58"/>
    <mergeCell ref="H53:H58"/>
    <mergeCell ref="I53:I58"/>
    <mergeCell ref="J53:J58"/>
    <mergeCell ref="K53:K58"/>
    <mergeCell ref="L53:L58"/>
    <mergeCell ref="M53:M58"/>
    <mergeCell ref="P47:P52"/>
    <mergeCell ref="Q47:Q52"/>
    <mergeCell ref="R47:R52"/>
    <mergeCell ref="S47:S52"/>
    <mergeCell ref="T47:T52"/>
    <mergeCell ref="D41:D46"/>
    <mergeCell ref="E41:E46"/>
    <mergeCell ref="F41:F46"/>
    <mergeCell ref="G41:G46"/>
    <mergeCell ref="H41:H46"/>
    <mergeCell ref="I41:I46"/>
    <mergeCell ref="J41:J46"/>
    <mergeCell ref="K41:K46"/>
    <mergeCell ref="U41:U46"/>
    <mergeCell ref="V41:V46"/>
    <mergeCell ref="W41:W46"/>
    <mergeCell ref="U47:U52"/>
    <mergeCell ref="V47:V52"/>
    <mergeCell ref="W47:W52"/>
    <mergeCell ref="L41:L46"/>
    <mergeCell ref="M41:M46"/>
    <mergeCell ref="P41:P46"/>
    <mergeCell ref="Q41:Q46"/>
    <mergeCell ref="R41:R46"/>
    <mergeCell ref="S41:S46"/>
    <mergeCell ref="T41:T46"/>
    <mergeCell ref="N41:N46"/>
    <mergeCell ref="O41:O46"/>
    <mergeCell ref="D47:D52"/>
    <mergeCell ref="E47:E52"/>
    <mergeCell ref="F47:F52"/>
    <mergeCell ref="G47:G52"/>
    <mergeCell ref="W131:W136"/>
    <mergeCell ref="U149:U154"/>
    <mergeCell ref="V149:V154"/>
    <mergeCell ref="V143:V148"/>
    <mergeCell ref="W143:W148"/>
    <mergeCell ref="P149:P154"/>
    <mergeCell ref="Q149:Q154"/>
    <mergeCell ref="R149:R154"/>
    <mergeCell ref="S149:S154"/>
    <mergeCell ref="T149:T154"/>
    <mergeCell ref="W149:W154"/>
    <mergeCell ref="R143:R148"/>
    <mergeCell ref="S143:S148"/>
    <mergeCell ref="T143:T148"/>
    <mergeCell ref="U143:U148"/>
    <mergeCell ref="Q113:Q118"/>
    <mergeCell ref="R113:R118"/>
    <mergeCell ref="S113:S118"/>
    <mergeCell ref="T113:T118"/>
    <mergeCell ref="U113:U118"/>
    <mergeCell ref="V113:V118"/>
    <mergeCell ref="W113:W118"/>
    <mergeCell ref="V119:V124"/>
    <mergeCell ref="W119:W124"/>
    <mergeCell ref="V107:V112"/>
    <mergeCell ref="W107:W112"/>
    <mergeCell ref="Q125:Q130"/>
    <mergeCell ref="R125:R130"/>
    <mergeCell ref="S125:S130"/>
    <mergeCell ref="T125:T130"/>
    <mergeCell ref="U125:U130"/>
    <mergeCell ref="V125:V130"/>
    <mergeCell ref="W125:W130"/>
    <mergeCell ref="P125:P130"/>
    <mergeCell ref="P131:P136"/>
    <mergeCell ref="Q131:Q136"/>
    <mergeCell ref="R131:R136"/>
    <mergeCell ref="S131:S136"/>
    <mergeCell ref="T131:T136"/>
    <mergeCell ref="U131:U136"/>
    <mergeCell ref="Q137:Q142"/>
    <mergeCell ref="R137:R142"/>
    <mergeCell ref="S137:S142"/>
    <mergeCell ref="T137:T142"/>
    <mergeCell ref="U137:U142"/>
    <mergeCell ref="V137:V142"/>
    <mergeCell ref="W137:W142"/>
    <mergeCell ref="P137:P142"/>
    <mergeCell ref="P113:P118"/>
    <mergeCell ref="P119:P124"/>
    <mergeCell ref="Q119:Q124"/>
    <mergeCell ref="R119:R124"/>
    <mergeCell ref="S119:S124"/>
    <mergeCell ref="T119:T124"/>
    <mergeCell ref="U119:U124"/>
    <mergeCell ref="V131:V136"/>
    <mergeCell ref="AZ119:AZ124"/>
    <mergeCell ref="BA119:BA124"/>
    <mergeCell ref="BB119:BB124"/>
    <mergeCell ref="BC119:BC124"/>
    <mergeCell ref="BD119:BD124"/>
    <mergeCell ref="BE119:BE124"/>
    <mergeCell ref="AS119:AS124"/>
    <mergeCell ref="AT119:AT124"/>
    <mergeCell ref="AU119:AU124"/>
    <mergeCell ref="AV119:AV124"/>
    <mergeCell ref="AW119:AW124"/>
    <mergeCell ref="AX119:AX124"/>
    <mergeCell ref="AY119:AY124"/>
    <mergeCell ref="AZ125:AZ130"/>
    <mergeCell ref="BA125:BA130"/>
    <mergeCell ref="BB125:BB130"/>
    <mergeCell ref="BC125:BC130"/>
    <mergeCell ref="BD125:BD130"/>
    <mergeCell ref="BE125:BE130"/>
    <mergeCell ref="AS125:AS130"/>
    <mergeCell ref="AT125:AT130"/>
    <mergeCell ref="AU125:AU130"/>
    <mergeCell ref="AV125:AV130"/>
    <mergeCell ref="AW125:AW130"/>
    <mergeCell ref="AX125:AX130"/>
    <mergeCell ref="AY125:AY130"/>
    <mergeCell ref="AZ107:AZ112"/>
    <mergeCell ref="BA107:BA112"/>
    <mergeCell ref="BB107:BB112"/>
    <mergeCell ref="BC107:BC112"/>
    <mergeCell ref="BD107:BD112"/>
    <mergeCell ref="BE107:BE112"/>
    <mergeCell ref="AS107:AS112"/>
    <mergeCell ref="AT107:AT112"/>
    <mergeCell ref="AU107:AU112"/>
    <mergeCell ref="AV107:AV112"/>
    <mergeCell ref="AW107:AW112"/>
    <mergeCell ref="AX107:AX112"/>
    <mergeCell ref="AY107:AY112"/>
    <mergeCell ref="AZ113:AZ118"/>
    <mergeCell ref="BA113:BA118"/>
    <mergeCell ref="BB113:BB118"/>
    <mergeCell ref="BC113:BC118"/>
    <mergeCell ref="BD113:BD118"/>
    <mergeCell ref="BE113:BE118"/>
    <mergeCell ref="AS113:AS118"/>
    <mergeCell ref="AT113:AT118"/>
    <mergeCell ref="AU113:AU118"/>
    <mergeCell ref="AV113:AV118"/>
    <mergeCell ref="AW113:AW118"/>
    <mergeCell ref="AX113:AX118"/>
    <mergeCell ref="AY113:AY118"/>
    <mergeCell ref="AZ95:AZ100"/>
    <mergeCell ref="BA95:BA100"/>
    <mergeCell ref="BB95:BB100"/>
    <mergeCell ref="BC95:BC100"/>
    <mergeCell ref="BD95:BD100"/>
    <mergeCell ref="BE95:BE100"/>
    <mergeCell ref="AS95:AS100"/>
    <mergeCell ref="AT95:AT100"/>
    <mergeCell ref="AU95:AU100"/>
    <mergeCell ref="AV95:AV100"/>
    <mergeCell ref="AW95:AW100"/>
    <mergeCell ref="AX95:AX100"/>
    <mergeCell ref="AY95:AY100"/>
    <mergeCell ref="AZ101:AZ106"/>
    <mergeCell ref="BA101:BA106"/>
    <mergeCell ref="BB101:BB106"/>
    <mergeCell ref="BC101:BC106"/>
    <mergeCell ref="BD101:BD106"/>
    <mergeCell ref="BE101:BE106"/>
    <mergeCell ref="AS101:AS106"/>
    <mergeCell ref="AT101:AT106"/>
    <mergeCell ref="AU101:AU106"/>
    <mergeCell ref="AV101:AV106"/>
    <mergeCell ref="AW101:AW106"/>
    <mergeCell ref="AX101:AX106"/>
    <mergeCell ref="AY101:AY106"/>
    <mergeCell ref="M89:M94"/>
    <mergeCell ref="N89:N94"/>
    <mergeCell ref="O89:O94"/>
    <mergeCell ref="AZ89:AZ94"/>
    <mergeCell ref="BA89:BA94"/>
    <mergeCell ref="BB89:BB94"/>
    <mergeCell ref="BC89:BC94"/>
    <mergeCell ref="BD89:BD94"/>
    <mergeCell ref="BE89:BE94"/>
    <mergeCell ref="AS89:AS94"/>
    <mergeCell ref="AT89:AT94"/>
    <mergeCell ref="AU89:AU94"/>
    <mergeCell ref="AV89:AV94"/>
    <mergeCell ref="AW89:AW94"/>
    <mergeCell ref="AX89:AX94"/>
    <mergeCell ref="AY89:AY94"/>
    <mergeCell ref="P89:P94"/>
    <mergeCell ref="Q89:Q94"/>
    <mergeCell ref="R89:R94"/>
    <mergeCell ref="S89:S94"/>
    <mergeCell ref="T89:T94"/>
    <mergeCell ref="D83:D88"/>
    <mergeCell ref="E83:E88"/>
    <mergeCell ref="F83:F88"/>
    <mergeCell ref="G83:G88"/>
    <mergeCell ref="H83:H88"/>
    <mergeCell ref="I83:I88"/>
    <mergeCell ref="J83:J88"/>
    <mergeCell ref="K83:K88"/>
    <mergeCell ref="U83:U88"/>
    <mergeCell ref="V83:V88"/>
    <mergeCell ref="W83:W88"/>
    <mergeCell ref="U89:U94"/>
    <mergeCell ref="V89:V94"/>
    <mergeCell ref="W89:W94"/>
    <mergeCell ref="L83:L88"/>
    <mergeCell ref="M83:M88"/>
    <mergeCell ref="P83:P88"/>
    <mergeCell ref="Q83:Q88"/>
    <mergeCell ref="R83:R88"/>
    <mergeCell ref="S83:S88"/>
    <mergeCell ref="T83:T88"/>
    <mergeCell ref="N83:N88"/>
    <mergeCell ref="O83:O88"/>
    <mergeCell ref="D89:D94"/>
    <mergeCell ref="E89:E94"/>
    <mergeCell ref="F89:F94"/>
    <mergeCell ref="G89:G94"/>
    <mergeCell ref="H89:H94"/>
    <mergeCell ref="I89:I94"/>
    <mergeCell ref="J89:J94"/>
    <mergeCell ref="K89:K94"/>
    <mergeCell ref="L89:L94"/>
    <mergeCell ref="AZ83:AZ88"/>
    <mergeCell ref="BA83:BA88"/>
    <mergeCell ref="BB83:BB88"/>
    <mergeCell ref="BC83:BC88"/>
    <mergeCell ref="BD83:BD88"/>
    <mergeCell ref="BE83:BE88"/>
    <mergeCell ref="AS83:AS88"/>
    <mergeCell ref="AT83:AT88"/>
    <mergeCell ref="AU83:AU88"/>
    <mergeCell ref="AV83:AV88"/>
    <mergeCell ref="AW83:AW88"/>
    <mergeCell ref="AX83:AX88"/>
    <mergeCell ref="AY83:AY88"/>
    <mergeCell ref="L77:L82"/>
    <mergeCell ref="M77:M82"/>
    <mergeCell ref="N77:N82"/>
    <mergeCell ref="O77:O82"/>
    <mergeCell ref="W77:W82"/>
    <mergeCell ref="AZ71:AZ76"/>
    <mergeCell ref="BA71:BA76"/>
    <mergeCell ref="BB71:BB76"/>
    <mergeCell ref="BC71:BC76"/>
    <mergeCell ref="BD71:BD76"/>
    <mergeCell ref="BE71:BE76"/>
    <mergeCell ref="AS71:AS76"/>
    <mergeCell ref="AT71:AT76"/>
    <mergeCell ref="AU71:AU76"/>
    <mergeCell ref="AV71:AV76"/>
    <mergeCell ref="AW71:AW76"/>
    <mergeCell ref="AX71:AX76"/>
    <mergeCell ref="AY71:AY76"/>
    <mergeCell ref="AZ77:AZ82"/>
    <mergeCell ref="BA77:BA82"/>
    <mergeCell ref="BB77:BB82"/>
    <mergeCell ref="BC77:BC82"/>
    <mergeCell ref="BD77:BD82"/>
    <mergeCell ref="BE77:BE82"/>
    <mergeCell ref="AS77:AS82"/>
    <mergeCell ref="AT77:AT82"/>
    <mergeCell ref="AU77:AU82"/>
    <mergeCell ref="AV77:AV82"/>
    <mergeCell ref="AW77:AW82"/>
    <mergeCell ref="AX77:AX82"/>
    <mergeCell ref="AY77:AY82"/>
    <mergeCell ref="AZ53:AZ58"/>
    <mergeCell ref="BA53:BA58"/>
    <mergeCell ref="BB53:BB58"/>
    <mergeCell ref="BC53:BC58"/>
    <mergeCell ref="BD53:BD58"/>
    <mergeCell ref="BE53:BE58"/>
    <mergeCell ref="BF53:BF58"/>
    <mergeCell ref="AS53:AS58"/>
    <mergeCell ref="AT53:AT58"/>
    <mergeCell ref="AU53:AU58"/>
    <mergeCell ref="AV53:AV58"/>
    <mergeCell ref="AW53:AW58"/>
    <mergeCell ref="AX53:AX58"/>
    <mergeCell ref="AY53:AY58"/>
    <mergeCell ref="AZ59:AZ64"/>
    <mergeCell ref="BA59:BA64"/>
    <mergeCell ref="BB59:BB64"/>
    <mergeCell ref="BC59:BC64"/>
    <mergeCell ref="BD59:BD64"/>
    <mergeCell ref="BE59:BE64"/>
    <mergeCell ref="BF59:BF64"/>
    <mergeCell ref="AS59:AS64"/>
    <mergeCell ref="AT59:AT64"/>
    <mergeCell ref="AU59:AU64"/>
    <mergeCell ref="AV59:AV64"/>
    <mergeCell ref="AW59:AW64"/>
    <mergeCell ref="AX59:AX64"/>
    <mergeCell ref="AY59:AY64"/>
    <mergeCell ref="AZ41:AZ46"/>
    <mergeCell ref="BA41:BA46"/>
    <mergeCell ref="BB41:BB46"/>
    <mergeCell ref="BC41:BC46"/>
    <mergeCell ref="BD41:BD46"/>
    <mergeCell ref="BE41:BE46"/>
    <mergeCell ref="BF41:BF46"/>
    <mergeCell ref="AS41:AS46"/>
    <mergeCell ref="AT41:AT46"/>
    <mergeCell ref="AU41:AU46"/>
    <mergeCell ref="AV41:AV46"/>
    <mergeCell ref="AW41:AW46"/>
    <mergeCell ref="AX41:AX46"/>
    <mergeCell ref="AY41:AY46"/>
    <mergeCell ref="AZ47:AZ52"/>
    <mergeCell ref="BA47:BA52"/>
    <mergeCell ref="BB47:BB52"/>
    <mergeCell ref="BC47:BC52"/>
    <mergeCell ref="BD47:BD52"/>
    <mergeCell ref="BE47:BE52"/>
    <mergeCell ref="BF47:BF52"/>
    <mergeCell ref="AS47:AS52"/>
    <mergeCell ref="AT47:AT52"/>
    <mergeCell ref="AU47:AU52"/>
    <mergeCell ref="AV47:AV52"/>
    <mergeCell ref="AW47:AW52"/>
    <mergeCell ref="AX47:AX52"/>
    <mergeCell ref="AY47:AY52"/>
    <mergeCell ref="AZ29:AZ34"/>
    <mergeCell ref="BA29:BA34"/>
    <mergeCell ref="BB29:BB34"/>
    <mergeCell ref="BC29:BC34"/>
    <mergeCell ref="BD29:BD34"/>
    <mergeCell ref="BE29:BE34"/>
    <mergeCell ref="BF29:BF34"/>
    <mergeCell ref="AS29:AS34"/>
    <mergeCell ref="AT29:AT34"/>
    <mergeCell ref="AU29:AU34"/>
    <mergeCell ref="AV29:AV34"/>
    <mergeCell ref="AW29:AW34"/>
    <mergeCell ref="AX29:AX34"/>
    <mergeCell ref="AY29:AY34"/>
    <mergeCell ref="AZ35:AZ40"/>
    <mergeCell ref="BA35:BA40"/>
    <mergeCell ref="BB35:BB40"/>
    <mergeCell ref="BC35:BC40"/>
    <mergeCell ref="BD35:BD40"/>
    <mergeCell ref="BE35:BE40"/>
    <mergeCell ref="BF35:BF40"/>
    <mergeCell ref="AS35:AS40"/>
    <mergeCell ref="AT35:AT40"/>
    <mergeCell ref="AU35:AU40"/>
    <mergeCell ref="AV35:AV40"/>
    <mergeCell ref="AW35:AW40"/>
    <mergeCell ref="AX35:AX40"/>
    <mergeCell ref="AY35:AY40"/>
    <mergeCell ref="D35:D40"/>
    <mergeCell ref="E35:E40"/>
    <mergeCell ref="F35:F40"/>
    <mergeCell ref="G35:G40"/>
    <mergeCell ref="H35:H40"/>
    <mergeCell ref="I35:I40"/>
    <mergeCell ref="J35:J40"/>
    <mergeCell ref="K35:K40"/>
    <mergeCell ref="U35:U40"/>
    <mergeCell ref="V35:V40"/>
    <mergeCell ref="W35:W40"/>
    <mergeCell ref="N29:N34"/>
    <mergeCell ref="O29:O34"/>
    <mergeCell ref="P35:P40"/>
    <mergeCell ref="Q35:Q40"/>
    <mergeCell ref="R35:R40"/>
    <mergeCell ref="S35:S40"/>
    <mergeCell ref="T35:T40"/>
    <mergeCell ref="L35:L40"/>
    <mergeCell ref="M35:M40"/>
    <mergeCell ref="N35:N40"/>
    <mergeCell ref="O35:O40"/>
    <mergeCell ref="D29:D34"/>
    <mergeCell ref="E29:E34"/>
    <mergeCell ref="F29:F34"/>
    <mergeCell ref="G29:G34"/>
    <mergeCell ref="H29:H34"/>
    <mergeCell ref="I29:I34"/>
    <mergeCell ref="U29:U34"/>
    <mergeCell ref="V29:V34"/>
    <mergeCell ref="W29:W34"/>
    <mergeCell ref="P29:P34"/>
    <mergeCell ref="Q29:Q34"/>
    <mergeCell ref="R29:R34"/>
    <mergeCell ref="S29:S34"/>
    <mergeCell ref="T29:T34"/>
    <mergeCell ref="J29:J34"/>
    <mergeCell ref="K29:K34"/>
    <mergeCell ref="L29:L34"/>
    <mergeCell ref="M29:M34"/>
    <mergeCell ref="T11:T16"/>
    <mergeCell ref="F17:F22"/>
    <mergeCell ref="G17:G22"/>
    <mergeCell ref="H17:H22"/>
    <mergeCell ref="I17:I22"/>
    <mergeCell ref="J17:J22"/>
    <mergeCell ref="K17:K22"/>
    <mergeCell ref="L17:L22"/>
    <mergeCell ref="M17:M22"/>
    <mergeCell ref="F11:F16"/>
    <mergeCell ref="G11:G16"/>
    <mergeCell ref="H11:H16"/>
    <mergeCell ref="I11:I16"/>
    <mergeCell ref="J11:J16"/>
    <mergeCell ref="K11:K16"/>
    <mergeCell ref="L11:L16"/>
    <mergeCell ref="M11:M16"/>
    <mergeCell ref="D23:D28"/>
    <mergeCell ref="E23:E28"/>
    <mergeCell ref="F23:F28"/>
    <mergeCell ref="G23:G28"/>
    <mergeCell ref="U23:U28"/>
    <mergeCell ref="V23:V28"/>
    <mergeCell ref="W23:W28"/>
    <mergeCell ref="N17:N22"/>
    <mergeCell ref="O17:O22"/>
    <mergeCell ref="P23:P28"/>
    <mergeCell ref="Q23:Q28"/>
    <mergeCell ref="R23:R28"/>
    <mergeCell ref="S23:S28"/>
    <mergeCell ref="T23:T28"/>
    <mergeCell ref="H23:H28"/>
    <mergeCell ref="I23:I28"/>
    <mergeCell ref="J23:J28"/>
    <mergeCell ref="K23:K28"/>
    <mergeCell ref="L23:L28"/>
    <mergeCell ref="M23:M28"/>
    <mergeCell ref="N23:N28"/>
    <mergeCell ref="O23:O28"/>
    <mergeCell ref="U11:U16"/>
    <mergeCell ref="V11:V16"/>
    <mergeCell ref="W11:W16"/>
    <mergeCell ref="D17:D22"/>
    <mergeCell ref="E17:E22"/>
    <mergeCell ref="P17:P22"/>
    <mergeCell ref="Q17:Q22"/>
    <mergeCell ref="R17:R22"/>
    <mergeCell ref="S17:S22"/>
    <mergeCell ref="T17:T22"/>
    <mergeCell ref="U17:U22"/>
    <mergeCell ref="V17:V22"/>
    <mergeCell ref="W17:W22"/>
    <mergeCell ref="N11:N16"/>
    <mergeCell ref="O11:O16"/>
    <mergeCell ref="P11:P16"/>
    <mergeCell ref="Q11:Q16"/>
    <mergeCell ref="R11:R16"/>
    <mergeCell ref="S11:S16"/>
    <mergeCell ref="D1:BC2"/>
    <mergeCell ref="BD1:BF1"/>
    <mergeCell ref="BD2:BF2"/>
    <mergeCell ref="D3:BC4"/>
    <mergeCell ref="BD3:BF3"/>
    <mergeCell ref="BD4:BF4"/>
    <mergeCell ref="A6:BF6"/>
    <mergeCell ref="N9:O9"/>
    <mergeCell ref="P9:U9"/>
    <mergeCell ref="P10:Q10"/>
    <mergeCell ref="R10:S10"/>
    <mergeCell ref="A1:C4"/>
    <mergeCell ref="A8:A10"/>
    <mergeCell ref="B8:B10"/>
    <mergeCell ref="C8:C10"/>
    <mergeCell ref="D8:M8"/>
    <mergeCell ref="N8:W8"/>
    <mergeCell ref="D10:F10"/>
    <mergeCell ref="T10:U10"/>
    <mergeCell ref="AI10:AJ10"/>
    <mergeCell ref="AK10:AL10"/>
    <mergeCell ref="X8:AR8"/>
    <mergeCell ref="AS8:BA8"/>
    <mergeCell ref="BB8:BE9"/>
    <mergeCell ref="BF8:BF10"/>
    <mergeCell ref="X9:AE9"/>
    <mergeCell ref="AS9:AU9"/>
    <mergeCell ref="AV9:AX9"/>
    <mergeCell ref="AT10:AU10"/>
    <mergeCell ref="AW10:AX10"/>
    <mergeCell ref="Q179:Q184"/>
    <mergeCell ref="R179:R184"/>
    <mergeCell ref="S179:S184"/>
    <mergeCell ref="T179:T184"/>
    <mergeCell ref="U179:U184"/>
    <mergeCell ref="V179:V184"/>
    <mergeCell ref="W179:W184"/>
    <mergeCell ref="V185:V190"/>
    <mergeCell ref="W185:W190"/>
    <mergeCell ref="P179:P184"/>
    <mergeCell ref="P185:P190"/>
    <mergeCell ref="Q185:Q190"/>
    <mergeCell ref="R185:R190"/>
    <mergeCell ref="S185:S190"/>
    <mergeCell ref="T185:T190"/>
    <mergeCell ref="U185:U190"/>
    <mergeCell ref="D143:D148"/>
    <mergeCell ref="E143:E148"/>
    <mergeCell ref="F143:F148"/>
    <mergeCell ref="G143:G148"/>
    <mergeCell ref="H143:H148"/>
    <mergeCell ref="I143:I148"/>
    <mergeCell ref="J143:J148"/>
    <mergeCell ref="K143:K148"/>
    <mergeCell ref="D149:D154"/>
    <mergeCell ref="E149:E154"/>
    <mergeCell ref="U155:U160"/>
    <mergeCell ref="V155:V160"/>
    <mergeCell ref="W155:W160"/>
    <mergeCell ref="P161:P166"/>
    <mergeCell ref="Q161:Q166"/>
    <mergeCell ref="R161:R166"/>
    <mergeCell ref="L143:L148"/>
    <mergeCell ref="M143:M148"/>
    <mergeCell ref="N143:N148"/>
    <mergeCell ref="O143:O148"/>
    <mergeCell ref="P155:P160"/>
    <mergeCell ref="Q155:Q160"/>
    <mergeCell ref="R155:R160"/>
    <mergeCell ref="S155:S160"/>
    <mergeCell ref="T155:T160"/>
    <mergeCell ref="Q167:Q172"/>
    <mergeCell ref="R167:R172"/>
    <mergeCell ref="S167:S172"/>
    <mergeCell ref="T167:T172"/>
    <mergeCell ref="U167:U172"/>
    <mergeCell ref="V167:V172"/>
    <mergeCell ref="W167:W172"/>
    <mergeCell ref="V173:V178"/>
    <mergeCell ref="W173:W178"/>
    <mergeCell ref="P167:P172"/>
    <mergeCell ref="P173:P178"/>
    <mergeCell ref="Q173:Q178"/>
    <mergeCell ref="R173:R178"/>
    <mergeCell ref="S173:S178"/>
    <mergeCell ref="T173:T178"/>
    <mergeCell ref="U173:U178"/>
    <mergeCell ref="S161:S166"/>
    <mergeCell ref="T161:T166"/>
    <mergeCell ref="U161:U166"/>
    <mergeCell ref="V161:V166"/>
    <mergeCell ref="W161:W166"/>
    <mergeCell ref="P143:P148"/>
    <mergeCell ref="Q143:Q148"/>
    <mergeCell ref="D131:D136"/>
    <mergeCell ref="E131:E136"/>
    <mergeCell ref="F131:F136"/>
    <mergeCell ref="G131:G136"/>
    <mergeCell ref="H131:H136"/>
    <mergeCell ref="I131:I136"/>
    <mergeCell ref="J131:J136"/>
    <mergeCell ref="K131:K136"/>
    <mergeCell ref="L131:L136"/>
    <mergeCell ref="M131:M136"/>
    <mergeCell ref="N131:N136"/>
    <mergeCell ref="O131:O136"/>
    <mergeCell ref="D137:D142"/>
    <mergeCell ref="E137:E142"/>
    <mergeCell ref="F137:F142"/>
    <mergeCell ref="G137:G142"/>
    <mergeCell ref="H137:H142"/>
    <mergeCell ref="I137:I142"/>
    <mergeCell ref="J137:J142"/>
    <mergeCell ref="K137:K142"/>
    <mergeCell ref="L137:L142"/>
    <mergeCell ref="M137:M142"/>
    <mergeCell ref="N137:N142"/>
    <mergeCell ref="O137:O142"/>
    <mergeCell ref="D119:D124"/>
    <mergeCell ref="E119:E124"/>
    <mergeCell ref="F119:F124"/>
    <mergeCell ref="G119:G124"/>
    <mergeCell ref="H119:H124"/>
    <mergeCell ref="I119:I124"/>
    <mergeCell ref="J119:J124"/>
    <mergeCell ref="K119:K124"/>
    <mergeCell ref="L119:L124"/>
    <mergeCell ref="M119:M124"/>
    <mergeCell ref="N119:N124"/>
    <mergeCell ref="O119:O124"/>
    <mergeCell ref="D125:D130"/>
    <mergeCell ref="E125:E130"/>
    <mergeCell ref="F125:F130"/>
    <mergeCell ref="G125:G130"/>
    <mergeCell ref="H125:H130"/>
    <mergeCell ref="I125:I130"/>
    <mergeCell ref="J125:J130"/>
    <mergeCell ref="K125:K130"/>
    <mergeCell ref="L125:L130"/>
    <mergeCell ref="M125:M130"/>
    <mergeCell ref="N125:N130"/>
    <mergeCell ref="O125:O130"/>
    <mergeCell ref="M101:M106"/>
    <mergeCell ref="N101:N106"/>
    <mergeCell ref="O101:O106"/>
    <mergeCell ref="D107:D112"/>
    <mergeCell ref="E107:E112"/>
    <mergeCell ref="F107:F112"/>
    <mergeCell ref="G107:G112"/>
    <mergeCell ref="H107:H112"/>
    <mergeCell ref="I107:I112"/>
    <mergeCell ref="J107:J112"/>
    <mergeCell ref="K107:K112"/>
    <mergeCell ref="L107:L112"/>
    <mergeCell ref="M107:M112"/>
    <mergeCell ref="N107:N112"/>
    <mergeCell ref="O107:O112"/>
    <mergeCell ref="D113:D118"/>
    <mergeCell ref="E113:E118"/>
    <mergeCell ref="F113:F118"/>
    <mergeCell ref="G113:G118"/>
    <mergeCell ref="H113:H118"/>
    <mergeCell ref="I113:I118"/>
    <mergeCell ref="J113:J118"/>
    <mergeCell ref="K113:K118"/>
    <mergeCell ref="L113:L118"/>
    <mergeCell ref="M113:M118"/>
    <mergeCell ref="N113:N118"/>
    <mergeCell ref="O113:O118"/>
    <mergeCell ref="N185:N190"/>
    <mergeCell ref="O185:O190"/>
    <mergeCell ref="L9:M9"/>
    <mergeCell ref="N10:O10"/>
    <mergeCell ref="A11:A190"/>
    <mergeCell ref="B11:B190"/>
    <mergeCell ref="C11:C190"/>
    <mergeCell ref="D11:D16"/>
    <mergeCell ref="E11:E16"/>
    <mergeCell ref="N173:N178"/>
    <mergeCell ref="O173:O178"/>
    <mergeCell ref="D179:D184"/>
    <mergeCell ref="E179:E184"/>
    <mergeCell ref="F179:F184"/>
    <mergeCell ref="G179:G184"/>
    <mergeCell ref="H179:H184"/>
    <mergeCell ref="I179:I184"/>
    <mergeCell ref="J179:J184"/>
    <mergeCell ref="K179:K184"/>
    <mergeCell ref="L179:L184"/>
    <mergeCell ref="M179:M184"/>
    <mergeCell ref="N179:N184"/>
    <mergeCell ref="O179:O184"/>
    <mergeCell ref="D101:D106"/>
    <mergeCell ref="E101:E106"/>
    <mergeCell ref="F101:F106"/>
    <mergeCell ref="G101:G106"/>
    <mergeCell ref="H101:H106"/>
    <mergeCell ref="I101:I106"/>
    <mergeCell ref="J101:J106"/>
    <mergeCell ref="K101:K106"/>
    <mergeCell ref="L101:L106"/>
    <mergeCell ref="D173:D178"/>
    <mergeCell ref="E173:E178"/>
    <mergeCell ref="F173:F178"/>
    <mergeCell ref="G173:G178"/>
    <mergeCell ref="H173:H178"/>
    <mergeCell ref="I173:I178"/>
    <mergeCell ref="J173:J178"/>
    <mergeCell ref="K173:K178"/>
    <mergeCell ref="L173:L178"/>
    <mergeCell ref="M173:M178"/>
    <mergeCell ref="D185:D190"/>
    <mergeCell ref="E185:E190"/>
    <mergeCell ref="F185:F190"/>
    <mergeCell ref="G185:G190"/>
    <mergeCell ref="H185:H190"/>
    <mergeCell ref="I185:I190"/>
    <mergeCell ref="J185:J190"/>
    <mergeCell ref="K185:K190"/>
    <mergeCell ref="L185:L190"/>
    <mergeCell ref="M185:M190"/>
    <mergeCell ref="D161:D166"/>
    <mergeCell ref="E161:E166"/>
    <mergeCell ref="F161:F166"/>
    <mergeCell ref="G161:G166"/>
    <mergeCell ref="H161:H166"/>
    <mergeCell ref="I161:I166"/>
    <mergeCell ref="J161:J166"/>
    <mergeCell ref="K161:K166"/>
    <mergeCell ref="L161:L166"/>
    <mergeCell ref="M161:M166"/>
    <mergeCell ref="N161:N166"/>
    <mergeCell ref="O161:O166"/>
    <mergeCell ref="D167:D172"/>
    <mergeCell ref="E167:E172"/>
    <mergeCell ref="F167:F172"/>
    <mergeCell ref="G167:G172"/>
    <mergeCell ref="H167:H172"/>
    <mergeCell ref="I167:I172"/>
    <mergeCell ref="J167:J172"/>
    <mergeCell ref="K167:K172"/>
    <mergeCell ref="L167:L172"/>
    <mergeCell ref="M167:M172"/>
    <mergeCell ref="N167:N172"/>
    <mergeCell ref="O167:O172"/>
    <mergeCell ref="F149:F154"/>
    <mergeCell ref="G149:G154"/>
    <mergeCell ref="H149:H154"/>
    <mergeCell ref="I149:I154"/>
    <mergeCell ref="J149:J154"/>
    <mergeCell ref="K149:K154"/>
    <mergeCell ref="L149:L154"/>
    <mergeCell ref="M149:M154"/>
    <mergeCell ref="N149:N154"/>
    <mergeCell ref="O149:O154"/>
    <mergeCell ref="D155:D160"/>
    <mergeCell ref="E155:E160"/>
    <mergeCell ref="F155:F160"/>
    <mergeCell ref="G155:G160"/>
    <mergeCell ref="H155:H160"/>
    <mergeCell ref="I155:I160"/>
    <mergeCell ref="J155:J160"/>
    <mergeCell ref="K155:K160"/>
    <mergeCell ref="L155:L160"/>
    <mergeCell ref="M155:M160"/>
    <mergeCell ref="N155:N160"/>
    <mergeCell ref="O155:O160"/>
  </mergeCells>
  <conditionalFormatting sqref="N11:N190">
    <cfRule type="cellIs" dxfId="59" priority="1" operator="equal">
      <formula>"Muy Alta"</formula>
    </cfRule>
    <cfRule type="cellIs" dxfId="58" priority="2" operator="equal">
      <formula>"Alta"</formula>
    </cfRule>
    <cfRule type="cellIs" dxfId="57" priority="3" operator="equal">
      <formula>"Media"</formula>
    </cfRule>
    <cfRule type="cellIs" dxfId="56" priority="4" operator="equal">
      <formula>"Baja"</formula>
    </cfRule>
    <cfRule type="cellIs" dxfId="55" priority="5" operator="equal">
      <formula>"Muy Baja"</formula>
    </cfRule>
  </conditionalFormatting>
  <conditionalFormatting sqref="P11:P190">
    <cfRule type="cellIs" dxfId="54" priority="6" operator="equal">
      <formula>"Catastrófico"</formula>
    </cfRule>
    <cfRule type="cellIs" dxfId="53" priority="7" operator="equal">
      <formula>"Mayor"</formula>
    </cfRule>
    <cfRule type="cellIs" dxfId="52" priority="8" operator="equal">
      <formula>"Moderado"</formula>
    </cfRule>
    <cfRule type="cellIs" dxfId="51" priority="9" operator="equal">
      <formula>"Menor"</formula>
    </cfRule>
    <cfRule type="cellIs" dxfId="50" priority="10" operator="equal">
      <formula>"Leve"</formula>
    </cfRule>
  </conditionalFormatting>
  <conditionalFormatting sqref="R11:R190">
    <cfRule type="cellIs" dxfId="49" priority="11" operator="equal">
      <formula>"Catastrófico"</formula>
    </cfRule>
    <cfRule type="cellIs" dxfId="48" priority="12" operator="equal">
      <formula>"Mayor"</formula>
    </cfRule>
    <cfRule type="cellIs" dxfId="47" priority="13" operator="equal">
      <formula>"Moderado"</formula>
    </cfRule>
    <cfRule type="cellIs" dxfId="46" priority="14" operator="equal">
      <formula>"Menor"</formula>
    </cfRule>
    <cfRule type="cellIs" dxfId="45" priority="15" operator="equal">
      <formula>"Leve"</formula>
    </cfRule>
  </conditionalFormatting>
  <conditionalFormatting sqref="T11:T190">
    <cfRule type="cellIs" dxfId="44" priority="16" operator="equal">
      <formula>"Catastrófico"</formula>
    </cfRule>
    <cfRule type="cellIs" dxfId="43" priority="17" operator="equal">
      <formula>"Mayor"</formula>
    </cfRule>
    <cfRule type="cellIs" dxfId="42" priority="18" operator="equal">
      <formula>"Moderado"</formula>
    </cfRule>
    <cfRule type="cellIs" dxfId="41" priority="19" operator="equal">
      <formula>"Menor"</formula>
    </cfRule>
    <cfRule type="cellIs" dxfId="40" priority="20" operator="equal">
      <formula>"Leve"</formula>
    </cfRule>
  </conditionalFormatting>
  <conditionalFormatting sqref="W11:W190">
    <cfRule type="cellIs" dxfId="39" priority="21" operator="equal">
      <formula>"Extremo"</formula>
    </cfRule>
    <cfRule type="cellIs" dxfId="38" priority="22" operator="equal">
      <formula>"Alto"</formula>
    </cfRule>
    <cfRule type="cellIs" dxfId="37" priority="23" operator="equal">
      <formula>"Moderado"</formula>
    </cfRule>
    <cfRule type="cellIs" dxfId="36" priority="24" operator="equal">
      <formula>"Bajo"</formula>
    </cfRule>
  </conditionalFormatting>
  <conditionalFormatting sqref="AU11:AU190">
    <cfRule type="cellIs" dxfId="35" priority="25" operator="equal">
      <formula>"Muy Baja"</formula>
    </cfRule>
    <cfRule type="cellIs" dxfId="34" priority="26" operator="equal">
      <formula>"Baja"</formula>
    </cfRule>
    <cfRule type="cellIs" dxfId="33" priority="27" operator="equal">
      <formula>"Media"</formula>
    </cfRule>
    <cfRule type="cellIs" dxfId="32" priority="28" operator="equal">
      <formula>"Alta"</formula>
    </cfRule>
    <cfRule type="cellIs" dxfId="31" priority="29" operator="equal">
      <formula>"Muy Alta"</formula>
    </cfRule>
  </conditionalFormatting>
  <conditionalFormatting sqref="AX11:AX190">
    <cfRule type="cellIs" dxfId="30" priority="30" operator="equal">
      <formula>"Leve"</formula>
    </cfRule>
    <cfRule type="cellIs" dxfId="29" priority="31" operator="equal">
      <formula>"Menor"</formula>
    </cfRule>
    <cfRule type="cellIs" dxfId="28" priority="32" operator="equal">
      <formula>"Mayor"</formula>
    </cfRule>
    <cfRule type="cellIs" dxfId="27" priority="33" operator="equal">
      <formula>"Catastrófico"</formula>
    </cfRule>
  </conditionalFormatting>
  <conditionalFormatting sqref="AX11:AZ190">
    <cfRule type="cellIs" dxfId="26" priority="34" operator="equal">
      <formula>"Moderado"</formula>
    </cfRule>
  </conditionalFormatting>
  <conditionalFormatting sqref="AY11:AZ190">
    <cfRule type="cellIs" dxfId="25" priority="35" operator="equal">
      <formula>"Extremo"</formula>
    </cfRule>
    <cfRule type="cellIs" dxfId="24" priority="36" operator="equal">
      <formula>"Alto"</formula>
    </cfRule>
    <cfRule type="cellIs" dxfId="23" priority="37" operator="equal">
      <formula>"Bajo"</formula>
    </cfRule>
  </conditionalFormatting>
  <dataValidations count="4">
    <dataValidation type="list" allowBlank="1" showErrorMessage="1" sqref="J11 J17 J23 J29 J35 J41 J47 J53 J59 J65 J71 J77 J83 J89 J95 J101 J107 J113 J119 J125 J131 J137 J143 J149 J155 J161 J167 J173 J179 J185">
      <formula1>"SI,NO"</formula1>
    </dataValidation>
    <dataValidation type="list" allowBlank="1" showErrorMessage="1" sqref="AF11:AF190">
      <formula1>"Primera línea,Segunda línea,Tercera línea"</formula1>
    </dataValidation>
    <dataValidation type="list" allowBlank="1" showErrorMessage="1" sqref="D11 D17 D23 D29 D35 D41 D47 D53 D59 D65 D71 D77 D83 D89 D95 D101 D107 D113 D119 D125 D131 D137 D143 D149 D155 D161 D167 D173 D179 D185">
      <formula1>"RG,RF,RLA/FT"</formula1>
    </dataValidation>
    <dataValidation type="list" allowBlank="1" showErrorMessage="1" sqref="BA11 BA17 BA23 BA29 BA35 BA41 BA47 BA53 BA59 BA65 BA71 BA77 BA83 BA89 BA95 BA101 BA107 BA113 BA119 BA125 BA131 BA137 BA143 BA149 BA155 BA161 BA167 BA173 BA179 BA185">
      <formula1>"Reducir,Aceptar,Evitar"</formula1>
    </dataValidation>
  </dataValidations>
  <pageMargins left="1.0236220472440944" right="0.23622047244094491" top="0.74803149606299213" bottom="0.74803149606299213" header="0" footer="0"/>
  <pageSetup paperSize="5" scale="16" fitToHeight="0" orientation="landscape" r:id="rId1"/>
  <headerFooter>
    <oddFooter>&amp;CPágina &amp;P de &amp;RAprobación mediante el radicado  No. 20251700431443</oddFooter>
  </headerFooter>
  <drawing r:id="rId2"/>
  <legacyDrawing r:id="rId3"/>
  <extLst>
    <ext xmlns:x14="http://schemas.microsoft.com/office/spreadsheetml/2009/9/main" uri="{CCE6A557-97BC-4b89-ADB6-D9C93CAAB3DF}">
      <x14:dataValidations xmlns:xm="http://schemas.microsoft.com/office/excel/2006/main" count="13">
        <x14:dataValidation type="list" allowBlank="1" showErrorMessage="1">
          <x14:formula1>
            <xm:f>Listas!$C$79:$C$96</xm:f>
          </x14:formula1>
          <xm:sqref>E11</xm:sqref>
        </x14:dataValidation>
        <x14:dataValidation type="list" allowBlank="1" showErrorMessage="1">
          <x14:formula1>
            <xm:f>Listas!$B$73:$B$76</xm:f>
          </x14:formula1>
          <xm:sqref>H11 H17 H23 H29 H35 H41 H47 H53 H59 H65 H71 H77 H83 H89 H95 H101 H107 H113 H119 H125 H131 H137 H143 H149 H155 H161 H167 H173 H179 H185</xm:sqref>
        </x14:dataValidation>
        <x14:dataValidation type="list" allowBlank="1" showErrorMessage="1">
          <x14:formula1>
            <xm:f>Listas!$B$55:$B$58</xm:f>
          </x14:formula1>
          <xm:sqref>B11</xm:sqref>
        </x14:dataValidation>
        <x14:dataValidation type="list" allowBlank="1" showErrorMessage="1">
          <x14:formula1>
            <xm:f>Tablas_GS!$D$35:$D$36</xm:f>
          </x14:formula1>
          <xm:sqref>AR11:AR190</xm:sqref>
        </x14:dataValidation>
        <x14:dataValidation type="list" allowBlank="1" showErrorMessage="1">
          <x14:formula1>
            <xm:f>Listas!$C$79:$C$91</xm:f>
          </x14:formula1>
          <xm:sqref>E17 E23 E29 E35 E41 E47 E53 E59 E65 E71 E77 E83 E89 E95 E101 E107 E113 E119 E125 E131 E137 E143 E149 E155 E161 E167 E173 E179 E185</xm:sqref>
        </x14:dataValidation>
        <x14:dataValidation type="list" allowBlank="1" showErrorMessage="1">
          <x14:formula1>
            <xm:f>Tablas_GS!$D$29:$D$30</xm:f>
          </x14:formula1>
          <xm:sqref>AK11:AK190</xm:sqref>
        </x14:dataValidation>
        <x14:dataValidation type="list" allowBlank="1" showErrorMessage="1">
          <x14:formula1>
            <xm:f>Tablas_GS!$D$31:$D$32</xm:f>
          </x14:formula1>
          <xm:sqref>AP11:AP190</xm:sqref>
        </x14:dataValidation>
        <x14:dataValidation type="list" allowBlank="1" showErrorMessage="1">
          <x14:formula1>
            <xm:f>Tablas_GS!$B$8:$B$12</xm:f>
          </x14:formula1>
          <xm:sqref>N11 N17 N23 N29 N35 N41 N47 N53 N59 N65 N71 N77 N83 N89 N95 N101 N107 N113 N119 N125 N131 N137 N143 N149 N155 N161 N167 N173 N179 N185</xm:sqref>
        </x14:dataValidation>
        <x14:dataValidation type="list" allowBlank="1" showErrorMessage="1">
          <x14:formula1>
            <xm:f>Listas!$E$79:$E$89</xm:f>
          </x14:formula1>
          <xm:sqref>F11 F17 F23 F29 F35 F41 F47 F53 F59 F65 F71 F77 F83 F89 F95 F101 F107 F113 F119 F125 F131 F137 F143 F149 F155 F161 F167 F173 F179 F185</xm:sqref>
        </x14:dataValidation>
        <x14:dataValidation type="list" allowBlank="1" showErrorMessage="1">
          <x14:formula1>
            <xm:f>Tablas_GS!$D$26:$D$28</xm:f>
          </x14:formula1>
          <xm:sqref>AI11:AI190</xm:sqref>
        </x14:dataValidation>
        <x14:dataValidation type="list" allowBlank="1" showErrorMessage="1">
          <x14:formula1>
            <xm:f>Tablas_GS!$B$17:$B$21</xm:f>
          </x14:formula1>
          <xm:sqref>P11 R11 P17 R17 P23 R23 P29 R29 P35 R35 P41 R41 P47 R47 P53 R53 P59 R59 P65 R65 P71 R71 P77 R77 P83 R83 P89 R89 P95 R95 P101 R101 P107 R107 P113 R113 P119 R119 P125 R125 P131 R131 P137 R137 P143 R143 P149 R149 P155 R155 P161 R161 P167 R167 P173 R173 P179 R179 P185 R185</xm:sqref>
        </x14:dataValidation>
        <x14:dataValidation type="list" allowBlank="1" showErrorMessage="1">
          <x14:formula1>
            <xm:f>Tablas_GS!$D$33:$D$34</xm:f>
          </x14:formula1>
          <xm:sqref>AQ11:AQ190</xm:sqref>
        </x14:dataValidation>
        <x14:dataValidation type="list" allowBlank="1" showErrorMessage="1">
          <x14:formula1>
            <xm:f>Listas!$B$79:$B$96</xm:f>
          </x14:formula1>
          <xm:sqref>A11</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O312"/>
  <sheetViews>
    <sheetView showGridLines="0" zoomScale="60" zoomScaleNormal="60" workbookViewId="0">
      <selection sqref="A1:B4"/>
    </sheetView>
  </sheetViews>
  <sheetFormatPr baseColWidth="10" defaultColWidth="14.42578125" defaultRowHeight="15" customHeight="1" x14ac:dyDescent="0.25"/>
  <cols>
    <col min="1" max="1" width="23.7109375" customWidth="1"/>
    <col min="2" max="2" width="23.42578125" customWidth="1"/>
    <col min="3" max="3" width="0.42578125" hidden="1" customWidth="1"/>
    <col min="4" max="6" width="24" customWidth="1"/>
    <col min="7" max="7" width="50.5703125" customWidth="1"/>
    <col min="8" max="8" width="52.5703125" customWidth="1"/>
    <col min="9" max="9" width="37.28515625" customWidth="1"/>
    <col min="10" max="12" width="28.7109375" customWidth="1"/>
    <col min="13" max="13" width="16.28515625" customWidth="1"/>
    <col min="14" max="14" width="21.5703125" customWidth="1"/>
    <col min="15" max="15" width="19.5703125" customWidth="1"/>
    <col min="16" max="18" width="13.5703125" customWidth="1"/>
    <col min="19" max="19" width="12.140625" customWidth="1"/>
    <col min="20" max="20" width="17.28515625" customWidth="1"/>
    <col min="21" max="21" width="25.42578125" customWidth="1"/>
    <col min="22" max="22" width="10.85546875" customWidth="1"/>
    <col min="23" max="23" width="10.7109375" customWidth="1"/>
    <col min="24" max="24" width="13.140625" customWidth="1"/>
    <col min="25" max="25" width="11.5703125" customWidth="1"/>
    <col min="26" max="26" width="18" customWidth="1"/>
    <col min="27" max="27" width="6.28515625" customWidth="1"/>
    <col min="28" max="28" width="10.85546875" customWidth="1"/>
    <col min="29" max="29" width="11" customWidth="1"/>
    <col min="30" max="30" width="15.7109375" customWidth="1"/>
    <col min="31" max="41" width="11.42578125" customWidth="1"/>
  </cols>
  <sheetData>
    <row r="1" spans="1:41" ht="27.75" customHeight="1" x14ac:dyDescent="0.25">
      <c r="A1" s="385"/>
      <c r="B1" s="309"/>
      <c r="C1" s="18"/>
      <c r="D1" s="294" t="s">
        <v>0</v>
      </c>
      <c r="E1" s="282"/>
      <c r="F1" s="282"/>
      <c r="G1" s="282"/>
      <c r="H1" s="282"/>
      <c r="I1" s="282"/>
      <c r="J1" s="282"/>
      <c r="K1" s="283"/>
      <c r="L1" s="386" t="s">
        <v>1</v>
      </c>
      <c r="M1" s="280"/>
      <c r="N1" s="18"/>
      <c r="O1" s="18"/>
      <c r="P1" s="18"/>
      <c r="Q1" s="18"/>
      <c r="R1" s="18"/>
      <c r="S1" s="18"/>
      <c r="T1" s="18"/>
      <c r="U1" s="18"/>
      <c r="V1" s="18"/>
      <c r="W1" s="18"/>
      <c r="X1" s="18"/>
      <c r="Y1" s="18"/>
      <c r="Z1" s="18"/>
      <c r="AA1" s="18"/>
      <c r="AB1" s="18"/>
      <c r="AC1" s="18"/>
      <c r="AD1" s="18"/>
      <c r="AE1" s="18"/>
      <c r="AF1" s="18"/>
      <c r="AG1" s="18"/>
      <c r="AH1" s="18"/>
      <c r="AI1" s="18"/>
      <c r="AJ1" s="18"/>
      <c r="AK1" s="18"/>
      <c r="AL1" s="18"/>
      <c r="AM1" s="18"/>
      <c r="AN1" s="18"/>
      <c r="AO1" s="18"/>
    </row>
    <row r="2" spans="1:41" ht="26.25" customHeight="1" x14ac:dyDescent="0.25">
      <c r="A2" s="309"/>
      <c r="B2" s="309"/>
      <c r="C2" s="95"/>
      <c r="D2" s="295"/>
      <c r="E2" s="296"/>
      <c r="F2" s="296"/>
      <c r="G2" s="296"/>
      <c r="H2" s="296"/>
      <c r="I2" s="296"/>
      <c r="J2" s="296"/>
      <c r="K2" s="297"/>
      <c r="L2" s="348" t="str">
        <f>Contexto!G2</f>
        <v>Versión: 04</v>
      </c>
      <c r="M2" s="280"/>
      <c r="N2" s="96"/>
      <c r="O2" s="96"/>
      <c r="P2" s="96"/>
      <c r="Q2" s="96"/>
      <c r="R2" s="96"/>
      <c r="S2" s="96"/>
      <c r="T2" s="96"/>
      <c r="U2" s="96"/>
      <c r="V2" s="96"/>
      <c r="W2" s="96"/>
      <c r="X2" s="96"/>
      <c r="Y2" s="96"/>
      <c r="Z2" s="96"/>
      <c r="AA2" s="96"/>
      <c r="AB2" s="96"/>
      <c r="AC2" s="96"/>
      <c r="AD2" s="96"/>
      <c r="AE2" s="96"/>
      <c r="AF2" s="96"/>
      <c r="AG2" s="96"/>
      <c r="AH2" s="96"/>
      <c r="AI2" s="96"/>
      <c r="AJ2" s="96"/>
      <c r="AK2" s="96"/>
      <c r="AL2" s="96"/>
      <c r="AM2" s="96"/>
      <c r="AN2" s="387"/>
      <c r="AO2" s="305"/>
    </row>
    <row r="3" spans="1:41" ht="21" customHeight="1" x14ac:dyDescent="0.25">
      <c r="A3" s="309"/>
      <c r="B3" s="309"/>
      <c r="C3" s="95"/>
      <c r="D3" s="349" t="s">
        <v>3</v>
      </c>
      <c r="E3" s="282"/>
      <c r="F3" s="282"/>
      <c r="G3" s="282"/>
      <c r="H3" s="282"/>
      <c r="I3" s="282"/>
      <c r="J3" s="282"/>
      <c r="K3" s="283"/>
      <c r="L3" s="348" t="str">
        <f>Contexto!G3</f>
        <v>Fecha: 15/08/2025</v>
      </c>
      <c r="M3" s="280"/>
      <c r="N3" s="96"/>
      <c r="O3" s="96"/>
      <c r="P3" s="96"/>
      <c r="Q3" s="96"/>
      <c r="R3" s="96"/>
      <c r="S3" s="96"/>
      <c r="T3" s="96"/>
      <c r="U3" s="96"/>
      <c r="V3" s="96"/>
      <c r="W3" s="96"/>
      <c r="X3" s="96"/>
      <c r="Y3" s="96"/>
      <c r="Z3" s="96"/>
      <c r="AA3" s="96"/>
      <c r="AB3" s="96"/>
      <c r="AC3" s="96"/>
      <c r="AD3" s="96"/>
      <c r="AE3" s="96"/>
      <c r="AF3" s="96"/>
      <c r="AG3" s="96"/>
      <c r="AH3" s="96"/>
      <c r="AI3" s="96"/>
      <c r="AJ3" s="96"/>
      <c r="AK3" s="96"/>
      <c r="AL3" s="96"/>
      <c r="AM3" s="96"/>
      <c r="AN3" s="387"/>
      <c r="AO3" s="305"/>
    </row>
    <row r="4" spans="1:41" ht="30" customHeight="1" x14ac:dyDescent="0.25">
      <c r="A4" s="296"/>
      <c r="B4" s="296"/>
      <c r="C4" s="95"/>
      <c r="D4" s="295"/>
      <c r="E4" s="296"/>
      <c r="F4" s="296"/>
      <c r="G4" s="296"/>
      <c r="H4" s="296"/>
      <c r="I4" s="296"/>
      <c r="J4" s="296"/>
      <c r="K4" s="297"/>
      <c r="L4" s="348" t="s">
        <v>172</v>
      </c>
      <c r="M4" s="280"/>
      <c r="N4" s="96"/>
      <c r="O4" s="96"/>
      <c r="P4" s="96"/>
      <c r="Q4" s="96"/>
      <c r="R4" s="96"/>
      <c r="S4" s="96"/>
      <c r="T4" s="96"/>
      <c r="U4" s="96"/>
      <c r="V4" s="96"/>
      <c r="W4" s="96"/>
      <c r="X4" s="96"/>
      <c r="Y4" s="96"/>
      <c r="Z4" s="96"/>
      <c r="AA4" s="96"/>
      <c r="AB4" s="96"/>
      <c r="AC4" s="96"/>
      <c r="AD4" s="96"/>
      <c r="AE4" s="96"/>
      <c r="AF4" s="96"/>
      <c r="AG4" s="96"/>
      <c r="AH4" s="96"/>
      <c r="AI4" s="96"/>
      <c r="AJ4" s="96"/>
      <c r="AK4" s="96"/>
      <c r="AL4" s="96"/>
      <c r="AM4" s="96"/>
      <c r="AN4" s="387"/>
      <c r="AO4" s="305"/>
    </row>
    <row r="5" spans="1:41" ht="14.25" customHeight="1" x14ac:dyDescent="0.25">
      <c r="A5" s="18"/>
      <c r="B5" s="18"/>
      <c r="C5" s="18"/>
      <c r="D5" s="18"/>
      <c r="E5" s="18"/>
      <c r="F5" s="18"/>
      <c r="G5" s="18"/>
      <c r="H5" s="18"/>
      <c r="I5" s="18"/>
      <c r="J5" s="18"/>
      <c r="K5" s="18"/>
      <c r="L5" s="18"/>
      <c r="M5" s="18"/>
      <c r="N5" s="18"/>
      <c r="O5" s="18"/>
      <c r="P5" s="18"/>
      <c r="Q5" s="18"/>
      <c r="R5" s="18"/>
      <c r="S5" s="18"/>
      <c r="T5" s="18"/>
      <c r="U5" s="18"/>
      <c r="V5" s="18"/>
      <c r="W5" s="18"/>
      <c r="X5" s="18"/>
      <c r="Y5" s="18"/>
      <c r="Z5" s="18"/>
      <c r="AA5" s="18"/>
      <c r="AB5" s="18"/>
      <c r="AC5" s="18"/>
      <c r="AD5" s="18"/>
      <c r="AE5" s="18"/>
      <c r="AF5" s="18"/>
      <c r="AG5" s="18"/>
      <c r="AH5" s="18"/>
      <c r="AI5" s="18"/>
      <c r="AJ5" s="18"/>
      <c r="AK5" s="18"/>
      <c r="AL5" s="18"/>
      <c r="AM5" s="18"/>
      <c r="AN5" s="18"/>
      <c r="AO5" s="18"/>
    </row>
    <row r="6" spans="1:41" ht="20.25" customHeight="1" x14ac:dyDescent="0.25">
      <c r="A6" s="388" t="s">
        <v>173</v>
      </c>
      <c r="B6" s="304"/>
      <c r="C6" s="304"/>
      <c r="D6" s="304"/>
      <c r="E6" s="304"/>
      <c r="F6" s="304"/>
      <c r="G6" s="304"/>
      <c r="H6" s="304"/>
      <c r="I6" s="304"/>
      <c r="J6" s="304"/>
      <c r="K6" s="304"/>
      <c r="L6" s="304"/>
      <c r="M6" s="305"/>
      <c r="N6" s="4"/>
      <c r="O6" s="4"/>
      <c r="P6" s="4"/>
      <c r="Q6" s="4"/>
      <c r="R6" s="4"/>
      <c r="S6" s="4"/>
      <c r="T6" s="4"/>
      <c r="U6" s="4"/>
      <c r="V6" s="4"/>
      <c r="W6" s="18"/>
      <c r="X6" s="18"/>
      <c r="Y6" s="18"/>
      <c r="Z6" s="18"/>
      <c r="AA6" s="18"/>
      <c r="AB6" s="18"/>
      <c r="AC6" s="18"/>
      <c r="AD6" s="18"/>
      <c r="AE6" s="18"/>
      <c r="AF6" s="18"/>
      <c r="AG6" s="18"/>
      <c r="AH6" s="18"/>
      <c r="AI6" s="18"/>
      <c r="AJ6" s="18"/>
      <c r="AK6" s="18"/>
      <c r="AL6" s="18"/>
      <c r="AM6" s="18"/>
      <c r="AN6" s="18"/>
      <c r="AO6" s="18"/>
    </row>
    <row r="7" spans="1:41" ht="15.75" customHeight="1" x14ac:dyDescent="0.35">
      <c r="A7" s="4"/>
      <c r="B7" s="4"/>
      <c r="C7" s="97"/>
      <c r="D7" s="4"/>
      <c r="E7" s="4"/>
      <c r="F7" s="98"/>
      <c r="G7" s="98"/>
      <c r="H7" s="98"/>
      <c r="I7" s="99"/>
      <c r="J7" s="99"/>
      <c r="K7" s="98"/>
      <c r="L7" s="98"/>
      <c r="M7" s="98"/>
      <c r="N7" s="100"/>
      <c r="O7" s="4"/>
      <c r="P7" s="4"/>
      <c r="Q7" s="4"/>
      <c r="R7" s="4"/>
      <c r="S7" s="4"/>
      <c r="T7" s="4"/>
      <c r="U7" s="4"/>
      <c r="V7" s="4"/>
      <c r="W7" s="18"/>
      <c r="X7" s="18"/>
      <c r="Y7" s="18"/>
      <c r="Z7" s="18"/>
      <c r="AA7" s="18"/>
      <c r="AB7" s="18"/>
      <c r="AC7" s="18"/>
      <c r="AD7" s="18"/>
      <c r="AE7" s="18"/>
      <c r="AF7" s="18"/>
      <c r="AG7" s="18"/>
      <c r="AH7" s="18"/>
      <c r="AI7" s="18"/>
      <c r="AJ7" s="18"/>
      <c r="AK7" s="18"/>
      <c r="AL7" s="18"/>
      <c r="AM7" s="18"/>
      <c r="AN7" s="18"/>
      <c r="AO7" s="18"/>
    </row>
    <row r="8" spans="1:41" ht="33.75" customHeight="1" x14ac:dyDescent="0.25">
      <c r="A8" s="389" t="s">
        <v>77</v>
      </c>
      <c r="B8" s="389" t="s">
        <v>79</v>
      </c>
      <c r="C8" s="390"/>
      <c r="D8" s="400" t="s">
        <v>80</v>
      </c>
      <c r="E8" s="360"/>
      <c r="F8" s="360"/>
      <c r="G8" s="360"/>
      <c r="H8" s="360"/>
      <c r="I8" s="342"/>
      <c r="J8" s="391" t="s">
        <v>81</v>
      </c>
      <c r="K8" s="366"/>
      <c r="L8" s="366"/>
      <c r="M8" s="373"/>
      <c r="N8" s="4"/>
      <c r="O8" s="4"/>
      <c r="P8" s="4"/>
      <c r="Q8" s="4"/>
      <c r="R8" s="4"/>
      <c r="S8" s="4"/>
      <c r="T8" s="4"/>
      <c r="U8" s="4"/>
      <c r="V8" s="4"/>
      <c r="W8" s="18"/>
      <c r="X8" s="18"/>
      <c r="Y8" s="18"/>
      <c r="Z8" s="18"/>
      <c r="AA8" s="18"/>
      <c r="AB8" s="18"/>
      <c r="AC8" s="18"/>
      <c r="AD8" s="18"/>
      <c r="AE8" s="18"/>
      <c r="AF8" s="18"/>
      <c r="AG8" s="18"/>
      <c r="AH8" s="18"/>
      <c r="AI8" s="18"/>
      <c r="AJ8" s="18"/>
      <c r="AK8" s="18"/>
      <c r="AL8" s="18"/>
      <c r="AM8" s="18"/>
      <c r="AN8" s="18"/>
      <c r="AO8" s="18"/>
    </row>
    <row r="9" spans="1:41" ht="144.75" customHeight="1" x14ac:dyDescent="0.25">
      <c r="A9" s="379"/>
      <c r="B9" s="379"/>
      <c r="C9" s="293"/>
      <c r="D9" s="401" t="s">
        <v>174</v>
      </c>
      <c r="E9" s="279"/>
      <c r="F9" s="280"/>
      <c r="G9" s="101" t="s">
        <v>175</v>
      </c>
      <c r="H9" s="102" t="s">
        <v>176</v>
      </c>
      <c r="I9" s="101" t="s">
        <v>177</v>
      </c>
      <c r="J9" s="103" t="s">
        <v>87</v>
      </c>
      <c r="K9" s="103" t="s">
        <v>88</v>
      </c>
      <c r="L9" s="392" t="s">
        <v>178</v>
      </c>
      <c r="M9" s="280"/>
      <c r="N9" s="4"/>
      <c r="O9" s="4"/>
      <c r="P9" s="4"/>
      <c r="Q9" s="4"/>
      <c r="R9" s="4"/>
      <c r="S9" s="4"/>
      <c r="T9" s="4"/>
      <c r="U9" s="4"/>
      <c r="V9" s="4"/>
      <c r="W9" s="18"/>
      <c r="X9" s="18"/>
      <c r="Y9" s="18"/>
      <c r="Z9" s="18"/>
      <c r="AA9" s="18"/>
      <c r="AB9" s="18"/>
      <c r="AC9" s="18"/>
      <c r="AD9" s="18"/>
      <c r="AE9" s="18"/>
      <c r="AF9" s="18"/>
      <c r="AG9" s="18"/>
      <c r="AH9" s="18"/>
      <c r="AI9" s="18"/>
      <c r="AJ9" s="18"/>
      <c r="AK9" s="18"/>
      <c r="AL9" s="18"/>
      <c r="AM9" s="18"/>
      <c r="AN9" s="18"/>
      <c r="AO9" s="18"/>
    </row>
    <row r="10" spans="1:41" ht="106.5" customHeight="1" x14ac:dyDescent="0.25">
      <c r="A10" s="402" t="s">
        <v>133</v>
      </c>
      <c r="B10" s="403" t="s">
        <v>179</v>
      </c>
      <c r="C10" s="104" t="str">
        <f t="shared" ref="C10:C14" si="0">CONCATENATE(D10,"-",E10,"-",F10)</f>
        <v>RC-JUR -1</v>
      </c>
      <c r="D10" s="104" t="s">
        <v>180</v>
      </c>
      <c r="E10" s="104" t="s">
        <v>137</v>
      </c>
      <c r="F10" s="105">
        <v>1</v>
      </c>
      <c r="G10" s="106" t="s">
        <v>181</v>
      </c>
      <c r="H10" s="107" t="s">
        <v>182</v>
      </c>
      <c r="I10" s="107" t="s">
        <v>183</v>
      </c>
      <c r="J10" s="108" t="s">
        <v>184</v>
      </c>
      <c r="K10" s="78" t="str">
        <f>H48</f>
        <v>MAYOR</v>
      </c>
      <c r="L10" s="109" t="str">
        <f t="shared" ref="L10:L14" si="1">CONCATENATE(J10,K10)</f>
        <v>RAROMAYOR</v>
      </c>
      <c r="M10" s="110" t="str">
        <f t="shared" ref="M10:M14" si="2">IF(L10="RAROINSIGNIFICANTE","BAJO",IF(L10="RAROMENOR","BAJO",IF(L10="RAROMODERADO","MODERADO",IF(L10="RAROMAYOR","ALTO",IF(L10="RAROCATASTROFICO","EXTREMO",IF(L10="IMPROBABLEINSIGNIFICANTE","BAJO",IF(L10="IMPROBABLEMENOR","BAJO",IF(L10="IMPROBABLEMODERADO","MODERADO",IF(L10="IMPROBABLEMAYOR","ALTO",IF(L10="IMPROBABLECATASTROFICO","EXTREMO",IF(L10="POSIBLEINSIGNIFICANTE","BAJO",IF(L10="POSIBLEMENOR","MODERADO",IF(L10="POSIBLEMODERADO","ALTO",IF(L10="POSIBLEMAYOR","EXTREMO",IF(L10="POSIBLECATASTROFICO","EXTREMO",IF(L10="PROBABLEINSIGNIFICANTE","MODERADO",IF(L10="PROBABLEMENOR","ALTO",IF(L10="PROBABLEMODERADO","ALTO",IF(L10="PROBABLEMAYOR","EXTREMO",IF(L10="PROBABLECATASTROFICO","EXTREMO",IF(L10="CASI SEGUROINSIGNIFICANTE","ALTO",IF(L10="CASI SEGUROMENOR","ALTO",IF(L10="CASI SEGUROMODERADO","EXTREMO",IF(L10="CASI SEGUROMAYOR","EXTREMO",IF(L10="CASI SEGUROCATASTROFICO","EXTREMO")))))))))))))))))))))))))</f>
        <v>ALTO</v>
      </c>
      <c r="N10" s="4"/>
      <c r="O10" s="4"/>
      <c r="P10" s="4"/>
      <c r="Q10" s="4"/>
      <c r="R10" s="4"/>
      <c r="S10" s="4"/>
      <c r="T10" s="4"/>
      <c r="U10" s="4"/>
      <c r="V10" s="4"/>
      <c r="W10" s="18"/>
      <c r="X10" s="18"/>
      <c r="Y10" s="18"/>
      <c r="Z10" s="18"/>
      <c r="AA10" s="18"/>
      <c r="AB10" s="18"/>
      <c r="AC10" s="18"/>
      <c r="AD10" s="18"/>
      <c r="AE10" s="18"/>
      <c r="AF10" s="18"/>
      <c r="AG10" s="18"/>
      <c r="AH10" s="18"/>
      <c r="AI10" s="18"/>
      <c r="AJ10" s="18"/>
      <c r="AK10" s="18"/>
      <c r="AL10" s="18"/>
      <c r="AM10" s="18"/>
      <c r="AN10" s="18"/>
      <c r="AO10" s="18"/>
    </row>
    <row r="11" spans="1:41" ht="130.5" customHeight="1" x14ac:dyDescent="0.25">
      <c r="A11" s="292"/>
      <c r="B11" s="292"/>
      <c r="C11" s="104" t="str">
        <f t="shared" si="0"/>
        <v>RC-JUR -2</v>
      </c>
      <c r="D11" s="104" t="s">
        <v>180</v>
      </c>
      <c r="E11" s="104" t="s">
        <v>137</v>
      </c>
      <c r="F11" s="105">
        <v>2</v>
      </c>
      <c r="G11" s="106" t="s">
        <v>185</v>
      </c>
      <c r="H11" s="107" t="s">
        <v>63</v>
      </c>
      <c r="I11" s="107" t="s">
        <v>186</v>
      </c>
      <c r="J11" s="108" t="s">
        <v>184</v>
      </c>
      <c r="K11" s="78" t="str">
        <f>I48</f>
        <v>MAYOR</v>
      </c>
      <c r="L11" s="109" t="str">
        <f t="shared" si="1"/>
        <v>RAROMAYOR</v>
      </c>
      <c r="M11" s="110" t="str">
        <f t="shared" si="2"/>
        <v>ALTO</v>
      </c>
      <c r="N11" s="4"/>
      <c r="O11" s="4"/>
      <c r="P11" s="4"/>
      <c r="Q11" s="4"/>
      <c r="R11" s="4"/>
      <c r="S11" s="4"/>
      <c r="T11" s="4"/>
      <c r="U11" s="4"/>
      <c r="V11" s="4"/>
      <c r="W11" s="18"/>
      <c r="X11" s="18"/>
      <c r="Y11" s="18"/>
      <c r="Z11" s="18"/>
      <c r="AA11" s="18"/>
      <c r="AB11" s="18"/>
      <c r="AC11" s="18"/>
      <c r="AD11" s="18"/>
      <c r="AE11" s="18"/>
      <c r="AF11" s="18"/>
      <c r="AG11" s="18"/>
      <c r="AH11" s="18"/>
      <c r="AI11" s="18"/>
      <c r="AJ11" s="18"/>
      <c r="AK11" s="18"/>
      <c r="AL11" s="18"/>
      <c r="AM11" s="18"/>
      <c r="AN11" s="18"/>
      <c r="AO11" s="18"/>
    </row>
    <row r="12" spans="1:41" ht="14.25" customHeight="1" x14ac:dyDescent="0.25">
      <c r="A12" s="292"/>
      <c r="B12" s="292"/>
      <c r="C12" s="104" t="str">
        <f t="shared" si="0"/>
        <v>--</v>
      </c>
      <c r="D12" s="104"/>
      <c r="E12" s="104"/>
      <c r="F12" s="105"/>
      <c r="G12" s="111"/>
      <c r="H12" s="112"/>
      <c r="I12" s="112"/>
      <c r="J12" s="108"/>
      <c r="K12" s="108" t="str">
        <f>J48</f>
        <v>SIN IMPACTO</v>
      </c>
      <c r="L12" s="113" t="str">
        <f t="shared" si="1"/>
        <v>SIN IMPACTO</v>
      </c>
      <c r="M12" s="114" t="b">
        <f t="shared" si="2"/>
        <v>0</v>
      </c>
      <c r="N12" s="4"/>
      <c r="O12" s="4"/>
      <c r="P12" s="4"/>
      <c r="Q12" s="4"/>
      <c r="R12" s="4"/>
      <c r="S12" s="4"/>
      <c r="T12" s="4"/>
      <c r="U12" s="4"/>
      <c r="V12" s="4"/>
      <c r="W12" s="18"/>
      <c r="X12" s="18"/>
      <c r="Y12" s="18"/>
      <c r="Z12" s="18"/>
      <c r="AA12" s="18"/>
      <c r="AB12" s="18"/>
      <c r="AC12" s="18"/>
      <c r="AD12" s="18"/>
      <c r="AE12" s="18"/>
      <c r="AF12" s="18"/>
      <c r="AG12" s="18"/>
      <c r="AH12" s="18"/>
      <c r="AI12" s="18"/>
      <c r="AJ12" s="18"/>
      <c r="AK12" s="18"/>
      <c r="AL12" s="18"/>
      <c r="AM12" s="18"/>
      <c r="AN12" s="18"/>
      <c r="AO12" s="18"/>
    </row>
    <row r="13" spans="1:41" ht="14.25" customHeight="1" x14ac:dyDescent="0.25">
      <c r="A13" s="292"/>
      <c r="B13" s="292"/>
      <c r="C13" s="104" t="str">
        <f t="shared" si="0"/>
        <v>--</v>
      </c>
      <c r="D13" s="104"/>
      <c r="E13" s="104"/>
      <c r="F13" s="105"/>
      <c r="G13" s="105"/>
      <c r="H13" s="114"/>
      <c r="I13" s="114"/>
      <c r="J13" s="108"/>
      <c r="K13" s="108" t="str">
        <f>K48</f>
        <v>SIN IMPACTO</v>
      </c>
      <c r="L13" s="113" t="str">
        <f t="shared" si="1"/>
        <v>SIN IMPACTO</v>
      </c>
      <c r="M13" s="114" t="b">
        <f t="shared" si="2"/>
        <v>0</v>
      </c>
      <c r="N13" s="4"/>
      <c r="O13" s="4"/>
      <c r="P13" s="4"/>
      <c r="Q13" s="4"/>
      <c r="R13" s="4"/>
      <c r="S13" s="4"/>
      <c r="T13" s="4"/>
      <c r="U13" s="4"/>
      <c r="V13" s="4"/>
      <c r="W13" s="18"/>
      <c r="X13" s="18"/>
      <c r="Y13" s="18"/>
      <c r="Z13" s="18"/>
      <c r="AA13" s="18"/>
      <c r="AB13" s="18"/>
      <c r="AC13" s="18"/>
      <c r="AD13" s="18"/>
      <c r="AE13" s="18"/>
      <c r="AF13" s="18"/>
      <c r="AG13" s="18"/>
      <c r="AH13" s="18"/>
      <c r="AI13" s="18"/>
      <c r="AJ13" s="18"/>
      <c r="AK13" s="18"/>
      <c r="AL13" s="18"/>
      <c r="AM13" s="18"/>
      <c r="AN13" s="18"/>
      <c r="AO13" s="18"/>
    </row>
    <row r="14" spans="1:41" ht="14.25" customHeight="1" x14ac:dyDescent="0.25">
      <c r="A14" s="293"/>
      <c r="B14" s="293"/>
      <c r="C14" s="104" t="str">
        <f t="shared" si="0"/>
        <v>--</v>
      </c>
      <c r="D14" s="104"/>
      <c r="E14" s="104"/>
      <c r="F14" s="105"/>
      <c r="G14" s="105"/>
      <c r="H14" s="114"/>
      <c r="I14" s="114"/>
      <c r="J14" s="108"/>
      <c r="K14" s="108" t="str">
        <f>L48</f>
        <v>SIN IMPACTO</v>
      </c>
      <c r="L14" s="113" t="str">
        <f t="shared" si="1"/>
        <v>SIN IMPACTO</v>
      </c>
      <c r="M14" s="114" t="b">
        <f t="shared" si="2"/>
        <v>0</v>
      </c>
      <c r="N14" s="4"/>
      <c r="O14" s="4"/>
      <c r="P14" s="4"/>
      <c r="Q14" s="4"/>
      <c r="R14" s="4"/>
      <c r="S14" s="4"/>
      <c r="T14" s="4"/>
      <c r="U14" s="4"/>
      <c r="V14" s="4"/>
      <c r="W14" s="18"/>
      <c r="X14" s="18"/>
      <c r="Y14" s="18"/>
      <c r="Z14" s="18"/>
      <c r="AA14" s="18"/>
      <c r="AB14" s="18"/>
      <c r="AC14" s="18"/>
      <c r="AD14" s="18"/>
      <c r="AE14" s="18"/>
      <c r="AF14" s="18"/>
      <c r="AG14" s="18"/>
      <c r="AH14" s="18"/>
      <c r="AI14" s="18"/>
      <c r="AJ14" s="18"/>
      <c r="AK14" s="18"/>
      <c r="AL14" s="18"/>
      <c r="AM14" s="18"/>
      <c r="AN14" s="18"/>
      <c r="AO14" s="18"/>
    </row>
    <row r="15" spans="1:41" x14ac:dyDescent="0.25">
      <c r="J15" s="38"/>
    </row>
    <row r="17" spans="6:22" ht="14.25" customHeight="1" x14ac:dyDescent="0.25">
      <c r="F17" s="4"/>
      <c r="G17" s="404" t="s">
        <v>187</v>
      </c>
      <c r="H17" s="366"/>
      <c r="I17" s="373"/>
      <c r="J17" s="4"/>
      <c r="K17" s="4"/>
      <c r="L17" s="4"/>
      <c r="M17" s="4"/>
      <c r="N17" s="4"/>
      <c r="O17" s="4"/>
      <c r="P17" s="4"/>
      <c r="Q17" s="4"/>
      <c r="R17" s="4"/>
      <c r="S17" s="4"/>
      <c r="T17" s="4"/>
      <c r="U17" s="4"/>
      <c r="V17" s="4"/>
    </row>
    <row r="18" spans="6:22" ht="14.25" customHeight="1" x14ac:dyDescent="0.25">
      <c r="F18" s="4"/>
      <c r="G18" s="115" t="s">
        <v>188</v>
      </c>
      <c r="H18" s="115" t="s">
        <v>189</v>
      </c>
      <c r="I18" s="115" t="s">
        <v>121</v>
      </c>
      <c r="J18" s="4"/>
      <c r="K18" s="4"/>
      <c r="L18" s="4"/>
      <c r="M18" s="4"/>
      <c r="N18" s="4"/>
      <c r="O18" s="4"/>
      <c r="P18" s="4"/>
      <c r="Q18" s="4"/>
      <c r="R18" s="4"/>
      <c r="S18" s="4"/>
      <c r="T18" s="4"/>
      <c r="U18" s="4"/>
      <c r="V18" s="4"/>
    </row>
    <row r="19" spans="6:22" ht="14.25" customHeight="1" x14ac:dyDescent="0.25">
      <c r="F19" s="4"/>
      <c r="G19" s="116" t="s">
        <v>190</v>
      </c>
      <c r="H19" s="117" t="s">
        <v>191</v>
      </c>
      <c r="I19" s="117" t="s">
        <v>192</v>
      </c>
      <c r="J19" s="4"/>
      <c r="K19" s="4"/>
      <c r="L19" s="4"/>
      <c r="M19" s="4"/>
      <c r="N19" s="4"/>
      <c r="O19" s="4"/>
      <c r="P19" s="4"/>
      <c r="Q19" s="4"/>
      <c r="R19" s="4"/>
      <c r="S19" s="4"/>
      <c r="T19" s="4"/>
      <c r="U19" s="4"/>
      <c r="V19" s="4"/>
    </row>
    <row r="20" spans="6:22" ht="14.25" customHeight="1" x14ac:dyDescent="0.25">
      <c r="F20" s="4"/>
      <c r="G20" s="118" t="s">
        <v>193</v>
      </c>
      <c r="H20" s="117" t="s">
        <v>194</v>
      </c>
      <c r="I20" s="117" t="s">
        <v>195</v>
      </c>
      <c r="J20" s="4"/>
      <c r="K20" s="4"/>
      <c r="L20" s="4"/>
      <c r="M20" s="4"/>
      <c r="N20" s="4"/>
      <c r="O20" s="4"/>
      <c r="P20" s="4"/>
      <c r="Q20" s="4"/>
      <c r="R20" s="4"/>
      <c r="S20" s="4"/>
      <c r="T20" s="4"/>
      <c r="U20" s="4"/>
      <c r="V20" s="4"/>
    </row>
    <row r="21" spans="6:22" ht="30" customHeight="1" x14ac:dyDescent="0.25">
      <c r="F21" s="4"/>
      <c r="G21" s="119" t="s">
        <v>196</v>
      </c>
      <c r="H21" s="117" t="s">
        <v>197</v>
      </c>
      <c r="I21" s="117" t="s">
        <v>198</v>
      </c>
      <c r="J21" s="4"/>
      <c r="K21" s="4"/>
      <c r="L21" s="4"/>
      <c r="M21" s="4"/>
      <c r="N21" s="4"/>
      <c r="O21" s="4"/>
      <c r="P21" s="4"/>
      <c r="Q21" s="4"/>
      <c r="R21" s="4"/>
      <c r="S21" s="4"/>
      <c r="T21" s="4"/>
      <c r="U21" s="4"/>
      <c r="V21" s="4"/>
    </row>
    <row r="22" spans="6:22" ht="30" customHeight="1" x14ac:dyDescent="0.25">
      <c r="F22" s="4"/>
      <c r="G22" s="120" t="s">
        <v>199</v>
      </c>
      <c r="H22" s="117" t="s">
        <v>200</v>
      </c>
      <c r="I22" s="117" t="s">
        <v>201</v>
      </c>
      <c r="J22" s="4"/>
      <c r="K22" s="4"/>
      <c r="L22" s="4"/>
      <c r="M22" s="4"/>
      <c r="N22" s="4"/>
      <c r="O22" s="4"/>
      <c r="P22" s="4"/>
      <c r="Q22" s="4"/>
      <c r="R22" s="4"/>
      <c r="S22" s="4"/>
      <c r="T22" s="4"/>
      <c r="U22" s="4"/>
      <c r="V22" s="4"/>
    </row>
    <row r="23" spans="6:22" ht="14.25" customHeight="1" x14ac:dyDescent="0.25">
      <c r="F23" s="4"/>
      <c r="G23" s="121" t="s">
        <v>184</v>
      </c>
      <c r="H23" s="117" t="s">
        <v>202</v>
      </c>
      <c r="I23" s="117" t="s">
        <v>203</v>
      </c>
      <c r="J23" s="4"/>
      <c r="K23" s="4"/>
      <c r="L23" s="4"/>
      <c r="M23" s="4"/>
      <c r="N23" s="4"/>
      <c r="O23" s="4"/>
      <c r="P23" s="4"/>
      <c r="Q23" s="4"/>
      <c r="R23" s="4"/>
      <c r="S23" s="4"/>
      <c r="T23" s="4"/>
      <c r="U23" s="4"/>
      <c r="V23" s="4"/>
    </row>
    <row r="24" spans="6:22" ht="14.25" customHeight="1" x14ac:dyDescent="0.25">
      <c r="F24" s="122"/>
      <c r="G24" s="4"/>
      <c r="H24" s="40"/>
      <c r="I24" s="40"/>
      <c r="J24" s="40"/>
      <c r="K24" s="40"/>
      <c r="L24" s="40"/>
      <c r="M24" s="40"/>
      <c r="N24" s="4"/>
      <c r="O24" s="4"/>
      <c r="P24" s="4"/>
      <c r="Q24" s="4"/>
      <c r="R24" s="4"/>
      <c r="S24" s="4"/>
      <c r="T24" s="4"/>
      <c r="U24" s="4"/>
      <c r="V24" s="4"/>
    </row>
    <row r="25" spans="6:22" ht="14.25" customHeight="1" x14ac:dyDescent="0.25">
      <c r="F25" s="406" t="s">
        <v>204</v>
      </c>
      <c r="G25" s="279"/>
      <c r="H25" s="279"/>
      <c r="I25" s="279"/>
      <c r="J25" s="279"/>
      <c r="K25" s="279"/>
      <c r="L25" s="280"/>
      <c r="M25" s="40"/>
      <c r="N25" s="4"/>
      <c r="O25" s="4"/>
      <c r="P25" s="4"/>
      <c r="Q25" s="4"/>
      <c r="R25" s="4"/>
      <c r="S25" s="4"/>
      <c r="T25" s="4"/>
      <c r="U25" s="4"/>
      <c r="V25" s="4"/>
    </row>
    <row r="26" spans="6:22" ht="15" customHeight="1" x14ac:dyDescent="0.25">
      <c r="F26" s="405" t="s">
        <v>104</v>
      </c>
      <c r="G26" s="405" t="s">
        <v>205</v>
      </c>
      <c r="H26" s="123">
        <v>1</v>
      </c>
      <c r="I26" s="123">
        <v>2</v>
      </c>
      <c r="J26" s="123">
        <v>3</v>
      </c>
      <c r="K26" s="123">
        <v>4</v>
      </c>
      <c r="L26" s="123">
        <v>5</v>
      </c>
      <c r="M26" s="4"/>
      <c r="N26" s="393" t="s">
        <v>206</v>
      </c>
      <c r="O26" s="314"/>
      <c r="P26" s="314"/>
      <c r="Q26" s="314"/>
      <c r="R26" s="314"/>
      <c r="S26" s="314"/>
      <c r="T26" s="314"/>
      <c r="U26" s="314"/>
      <c r="V26" s="315"/>
    </row>
    <row r="27" spans="6:22" ht="56.25" customHeight="1" x14ac:dyDescent="0.25">
      <c r="F27" s="293"/>
      <c r="G27" s="293"/>
      <c r="H27" s="124" t="s">
        <v>207</v>
      </c>
      <c r="I27" s="124" t="s">
        <v>207</v>
      </c>
      <c r="J27" s="124" t="s">
        <v>207</v>
      </c>
      <c r="K27" s="124" t="s">
        <v>207</v>
      </c>
      <c r="L27" s="124" t="s">
        <v>207</v>
      </c>
      <c r="M27" s="4"/>
      <c r="N27" s="394" t="s">
        <v>88</v>
      </c>
      <c r="O27" s="395"/>
      <c r="P27" s="395"/>
      <c r="Q27" s="395"/>
      <c r="R27" s="395"/>
      <c r="S27" s="395"/>
      <c r="T27" s="395"/>
      <c r="U27" s="395"/>
      <c r="V27" s="396"/>
    </row>
    <row r="28" spans="6:22" ht="14.25" customHeight="1" x14ac:dyDescent="0.25">
      <c r="F28" s="125">
        <v>16</v>
      </c>
      <c r="G28" s="126" t="s">
        <v>208</v>
      </c>
      <c r="H28" s="78"/>
      <c r="I28" s="78"/>
      <c r="J28" s="78"/>
      <c r="K28" s="78"/>
      <c r="L28" s="78"/>
      <c r="M28" s="30"/>
      <c r="N28" s="397" t="s">
        <v>87</v>
      </c>
      <c r="O28" s="127"/>
      <c r="P28" s="128"/>
      <c r="Q28" s="129" t="s">
        <v>209</v>
      </c>
      <c r="R28" s="129" t="s">
        <v>144</v>
      </c>
      <c r="S28" s="130" t="s">
        <v>210</v>
      </c>
      <c r="T28" s="131" t="s">
        <v>211</v>
      </c>
      <c r="U28" s="132" t="s">
        <v>212</v>
      </c>
      <c r="V28" s="133"/>
    </row>
    <row r="29" spans="6:22" ht="27" customHeight="1" x14ac:dyDescent="0.25">
      <c r="F29" s="134">
        <v>1</v>
      </c>
      <c r="G29" s="135" t="s">
        <v>213</v>
      </c>
      <c r="H29" s="78" t="s">
        <v>140</v>
      </c>
      <c r="I29" s="78" t="s">
        <v>140</v>
      </c>
      <c r="J29" s="78"/>
      <c r="K29" s="78"/>
      <c r="L29" s="78"/>
      <c r="M29" s="30"/>
      <c r="N29" s="398"/>
      <c r="O29" s="136"/>
      <c r="P29" s="40"/>
      <c r="Q29" s="137">
        <v>1</v>
      </c>
      <c r="R29" s="137">
        <v>2</v>
      </c>
      <c r="S29" s="138">
        <v>3</v>
      </c>
      <c r="T29" s="137">
        <v>4</v>
      </c>
      <c r="U29" s="139">
        <v>5</v>
      </c>
      <c r="V29" s="133"/>
    </row>
    <row r="30" spans="6:22" ht="14.25" customHeight="1" x14ac:dyDescent="0.25">
      <c r="F30" s="134">
        <v>2</v>
      </c>
      <c r="G30" s="135" t="s">
        <v>214</v>
      </c>
      <c r="H30" s="78" t="s">
        <v>140</v>
      </c>
      <c r="I30" s="78" t="s">
        <v>140</v>
      </c>
      <c r="J30" s="78"/>
      <c r="K30" s="78"/>
      <c r="L30" s="78"/>
      <c r="M30" s="30"/>
      <c r="N30" s="398"/>
      <c r="O30" s="140" t="s">
        <v>215</v>
      </c>
      <c r="P30" s="137">
        <v>5</v>
      </c>
      <c r="Q30" s="141" t="s">
        <v>216</v>
      </c>
      <c r="R30" s="142" t="s">
        <v>216</v>
      </c>
      <c r="S30" s="143" t="s">
        <v>217</v>
      </c>
      <c r="T30" s="144" t="s">
        <v>217</v>
      </c>
      <c r="U30" s="145" t="s">
        <v>217</v>
      </c>
      <c r="V30" s="133"/>
    </row>
    <row r="31" spans="6:22" ht="28.5" customHeight="1" x14ac:dyDescent="0.25">
      <c r="F31" s="134">
        <v>3</v>
      </c>
      <c r="G31" s="135" t="s">
        <v>218</v>
      </c>
      <c r="H31" s="78" t="s">
        <v>140</v>
      </c>
      <c r="I31" s="78" t="s">
        <v>140</v>
      </c>
      <c r="J31" s="78"/>
      <c r="K31" s="78"/>
      <c r="L31" s="78"/>
      <c r="M31" s="30"/>
      <c r="N31" s="398"/>
      <c r="O31" s="140" t="s">
        <v>219</v>
      </c>
      <c r="P31" s="137">
        <v>4</v>
      </c>
      <c r="Q31" s="146" t="s">
        <v>220</v>
      </c>
      <c r="R31" s="147" t="s">
        <v>216</v>
      </c>
      <c r="S31" s="148" t="s">
        <v>216</v>
      </c>
      <c r="T31" s="116" t="s">
        <v>217</v>
      </c>
      <c r="U31" s="149" t="s">
        <v>217</v>
      </c>
      <c r="V31" s="133"/>
    </row>
    <row r="32" spans="6:22" ht="14.25" customHeight="1" x14ac:dyDescent="0.25">
      <c r="F32" s="134">
        <v>4</v>
      </c>
      <c r="G32" s="135" t="s">
        <v>221</v>
      </c>
      <c r="H32" s="78" t="s">
        <v>140</v>
      </c>
      <c r="I32" s="78" t="s">
        <v>140</v>
      </c>
      <c r="J32" s="78"/>
      <c r="K32" s="78"/>
      <c r="L32" s="78"/>
      <c r="M32" s="30"/>
      <c r="N32" s="398"/>
      <c r="O32" s="140" t="s">
        <v>222</v>
      </c>
      <c r="P32" s="137">
        <v>3</v>
      </c>
      <c r="Q32" s="150" t="s">
        <v>223</v>
      </c>
      <c r="R32" s="151" t="s">
        <v>220</v>
      </c>
      <c r="S32" s="148" t="s">
        <v>216</v>
      </c>
      <c r="T32" s="116" t="s">
        <v>217</v>
      </c>
      <c r="U32" s="149" t="s">
        <v>217</v>
      </c>
      <c r="V32" s="133"/>
    </row>
    <row r="33" spans="6:22" ht="14.25" customHeight="1" x14ac:dyDescent="0.25">
      <c r="F33" s="134">
        <v>5</v>
      </c>
      <c r="G33" s="135" t="s">
        <v>224</v>
      </c>
      <c r="H33" s="78" t="s">
        <v>140</v>
      </c>
      <c r="I33" s="78" t="s">
        <v>140</v>
      </c>
      <c r="J33" s="78"/>
      <c r="K33" s="78"/>
      <c r="L33" s="78"/>
      <c r="M33" s="30"/>
      <c r="N33" s="398"/>
      <c r="O33" s="140" t="s">
        <v>225</v>
      </c>
      <c r="P33" s="137">
        <v>2</v>
      </c>
      <c r="Q33" s="150" t="s">
        <v>223</v>
      </c>
      <c r="R33" s="152" t="s">
        <v>223</v>
      </c>
      <c r="S33" s="153" t="s">
        <v>220</v>
      </c>
      <c r="T33" s="154" t="s">
        <v>216</v>
      </c>
      <c r="U33" s="149" t="s">
        <v>217</v>
      </c>
      <c r="V33" s="133"/>
    </row>
    <row r="34" spans="6:22" ht="14.25" customHeight="1" x14ac:dyDescent="0.25">
      <c r="F34" s="134">
        <v>6</v>
      </c>
      <c r="G34" s="135" t="s">
        <v>226</v>
      </c>
      <c r="H34" s="78"/>
      <c r="I34" s="78" t="s">
        <v>140</v>
      </c>
      <c r="J34" s="78"/>
      <c r="K34" s="78"/>
      <c r="L34" s="78"/>
      <c r="M34" s="30"/>
      <c r="N34" s="398"/>
      <c r="O34" s="140" t="s">
        <v>227</v>
      </c>
      <c r="P34" s="137">
        <v>1</v>
      </c>
      <c r="Q34" s="155" t="s">
        <v>223</v>
      </c>
      <c r="R34" s="156" t="s">
        <v>223</v>
      </c>
      <c r="S34" s="157" t="s">
        <v>220</v>
      </c>
      <c r="T34" s="158" t="s">
        <v>216</v>
      </c>
      <c r="U34" s="149" t="s">
        <v>217</v>
      </c>
      <c r="V34" s="133"/>
    </row>
    <row r="35" spans="6:22" ht="14.25" customHeight="1" x14ac:dyDescent="0.25">
      <c r="F35" s="134">
        <v>7</v>
      </c>
      <c r="G35" s="135" t="s">
        <v>228</v>
      </c>
      <c r="H35" s="78"/>
      <c r="I35" s="78"/>
      <c r="J35" s="78"/>
      <c r="K35" s="78"/>
      <c r="L35" s="78"/>
      <c r="M35" s="30"/>
      <c r="N35" s="399"/>
      <c r="O35" s="159"/>
      <c r="P35" s="160"/>
      <c r="Q35" s="160"/>
      <c r="R35" s="160"/>
      <c r="S35" s="160"/>
      <c r="T35" s="160"/>
      <c r="U35" s="160"/>
      <c r="V35" s="161"/>
    </row>
    <row r="36" spans="6:22" ht="14.25" customHeight="1" x14ac:dyDescent="0.25">
      <c r="F36" s="134">
        <v>8</v>
      </c>
      <c r="G36" s="135" t="s">
        <v>229</v>
      </c>
      <c r="H36" s="78"/>
      <c r="I36" s="78"/>
      <c r="J36" s="78"/>
      <c r="K36" s="78"/>
      <c r="L36" s="78"/>
      <c r="M36" s="30"/>
      <c r="N36" s="162"/>
      <c r="O36" s="162"/>
      <c r="P36" s="162"/>
      <c r="Q36" s="162"/>
      <c r="R36" s="162"/>
      <c r="S36" s="162"/>
      <c r="T36" s="162"/>
      <c r="U36" s="162"/>
      <c r="V36" s="162"/>
    </row>
    <row r="37" spans="6:22" ht="14.25" customHeight="1" x14ac:dyDescent="0.25">
      <c r="F37" s="134">
        <v>9</v>
      </c>
      <c r="G37" s="135" t="s">
        <v>230</v>
      </c>
      <c r="H37" s="78"/>
      <c r="I37" s="78"/>
      <c r="J37" s="78"/>
      <c r="K37" s="78"/>
      <c r="L37" s="78"/>
      <c r="M37" s="30"/>
      <c r="N37" s="163" t="s">
        <v>231</v>
      </c>
      <c r="O37" s="4"/>
      <c r="P37" s="164"/>
      <c r="Q37" s="164"/>
      <c r="R37" s="164"/>
      <c r="S37" s="164"/>
      <c r="T37" s="165"/>
      <c r="U37" s="4"/>
      <c r="V37" s="4"/>
    </row>
    <row r="38" spans="6:22" ht="14.25" customHeight="1" x14ac:dyDescent="0.25">
      <c r="F38" s="134">
        <v>10</v>
      </c>
      <c r="G38" s="135" t="s">
        <v>232</v>
      </c>
      <c r="H38" s="78"/>
      <c r="I38" s="78" t="s">
        <v>140</v>
      </c>
      <c r="J38" s="78"/>
      <c r="K38" s="78"/>
      <c r="L38" s="78"/>
      <c r="M38" s="30"/>
      <c r="N38" s="166" t="s">
        <v>233</v>
      </c>
      <c r="O38" s="4"/>
      <c r="P38" s="164"/>
      <c r="Q38" s="164"/>
      <c r="R38" s="164"/>
      <c r="S38" s="164"/>
      <c r="T38" s="4"/>
      <c r="U38" s="4"/>
      <c r="V38" s="4"/>
    </row>
    <row r="39" spans="6:22" ht="14.25" customHeight="1" x14ac:dyDescent="0.25">
      <c r="F39" s="134">
        <v>11</v>
      </c>
      <c r="G39" s="135" t="s">
        <v>234</v>
      </c>
      <c r="H39" s="78"/>
      <c r="I39" s="78" t="s">
        <v>140</v>
      </c>
      <c r="J39" s="78"/>
      <c r="K39" s="78"/>
      <c r="L39" s="78"/>
      <c r="M39" s="30"/>
      <c r="N39" s="167" t="s">
        <v>235</v>
      </c>
      <c r="O39" s="4"/>
      <c r="P39" s="164"/>
      <c r="Q39" s="164"/>
      <c r="R39" s="164"/>
      <c r="S39" s="164"/>
      <c r="T39" s="4"/>
      <c r="U39" s="4"/>
      <c r="V39" s="4"/>
    </row>
    <row r="40" spans="6:22" ht="14.25" customHeight="1" x14ac:dyDescent="0.25">
      <c r="F40" s="134">
        <v>12</v>
      </c>
      <c r="G40" s="135" t="s">
        <v>236</v>
      </c>
      <c r="H40" s="78" t="s">
        <v>140</v>
      </c>
      <c r="I40" s="78" t="s">
        <v>140</v>
      </c>
      <c r="J40" s="78"/>
      <c r="K40" s="78"/>
      <c r="L40" s="78"/>
      <c r="M40" s="30"/>
      <c r="N40" s="168" t="s">
        <v>210</v>
      </c>
      <c r="O40" s="4"/>
      <c r="P40" s="164"/>
      <c r="Q40" s="164"/>
      <c r="R40" s="164"/>
      <c r="S40" s="164"/>
      <c r="T40" s="4"/>
      <c r="U40" s="4"/>
      <c r="V40" s="4"/>
    </row>
    <row r="41" spans="6:22" ht="14.25" customHeight="1" x14ac:dyDescent="0.25">
      <c r="F41" s="134">
        <v>13</v>
      </c>
      <c r="G41" s="135" t="s">
        <v>237</v>
      </c>
      <c r="H41" s="78" t="s">
        <v>140</v>
      </c>
      <c r="I41" s="78" t="s">
        <v>140</v>
      </c>
      <c r="J41" s="78"/>
      <c r="K41" s="78"/>
      <c r="L41" s="78"/>
      <c r="M41" s="30"/>
      <c r="N41" s="169" t="s">
        <v>238</v>
      </c>
      <c r="O41" s="4"/>
      <c r="P41" s="164"/>
      <c r="Q41" s="164"/>
      <c r="R41" s="164"/>
      <c r="S41" s="164"/>
      <c r="T41" s="4"/>
      <c r="U41" s="4"/>
      <c r="V41" s="4"/>
    </row>
    <row r="42" spans="6:22" ht="14.25" customHeight="1" x14ac:dyDescent="0.25">
      <c r="F42" s="134">
        <v>14</v>
      </c>
      <c r="G42" s="135" t="s">
        <v>239</v>
      </c>
      <c r="H42" s="78"/>
      <c r="I42" s="78" t="s">
        <v>140</v>
      </c>
      <c r="J42" s="78"/>
      <c r="K42" s="78"/>
      <c r="L42" s="78"/>
      <c r="M42" s="30"/>
      <c r="N42" s="30"/>
      <c r="O42" s="30"/>
      <c r="P42" s="30"/>
      <c r="Q42" s="24"/>
      <c r="R42" s="30"/>
      <c r="S42" s="30"/>
      <c r="T42" s="30"/>
      <c r="U42" s="30"/>
      <c r="V42" s="30"/>
    </row>
    <row r="43" spans="6:22" ht="14.25" customHeight="1" x14ac:dyDescent="0.25">
      <c r="F43" s="134">
        <v>15</v>
      </c>
      <c r="G43" s="135" t="s">
        <v>240</v>
      </c>
      <c r="H43" s="78"/>
      <c r="I43" s="78"/>
      <c r="J43" s="78"/>
      <c r="K43" s="78"/>
      <c r="L43" s="78"/>
      <c r="M43" s="30"/>
      <c r="N43" s="30"/>
      <c r="O43" s="30"/>
      <c r="P43" s="30"/>
      <c r="Q43" s="24"/>
      <c r="R43" s="162"/>
      <c r="S43" s="30"/>
      <c r="T43" s="30"/>
      <c r="U43" s="30"/>
      <c r="V43" s="30"/>
    </row>
    <row r="44" spans="6:22" ht="14.25" customHeight="1" x14ac:dyDescent="0.25">
      <c r="F44" s="134">
        <v>17</v>
      </c>
      <c r="G44" s="135" t="s">
        <v>241</v>
      </c>
      <c r="H44" s="78"/>
      <c r="I44" s="78"/>
      <c r="J44" s="78"/>
      <c r="K44" s="78"/>
      <c r="L44" s="78"/>
      <c r="M44" s="30"/>
      <c r="N44" s="30"/>
      <c r="O44" s="30"/>
      <c r="P44" s="30"/>
      <c r="Q44" s="24"/>
      <c r="R44" s="30"/>
      <c r="S44" s="30"/>
      <c r="T44" s="30"/>
      <c r="U44" s="30"/>
      <c r="V44" s="30"/>
    </row>
    <row r="45" spans="6:22" ht="14.25" customHeight="1" x14ac:dyDescent="0.25">
      <c r="F45" s="134">
        <v>18</v>
      </c>
      <c r="G45" s="135" t="s">
        <v>242</v>
      </c>
      <c r="H45" s="78"/>
      <c r="I45" s="78"/>
      <c r="J45" s="78"/>
      <c r="K45" s="78"/>
      <c r="L45" s="78"/>
      <c r="M45" s="30"/>
      <c r="N45" s="30"/>
      <c r="O45" s="30"/>
      <c r="P45" s="30"/>
      <c r="Q45" s="24"/>
      <c r="R45" s="30"/>
      <c r="S45" s="30"/>
      <c r="T45" s="30"/>
      <c r="U45" s="30"/>
      <c r="V45" s="30"/>
    </row>
    <row r="46" spans="6:22" ht="14.25" customHeight="1" x14ac:dyDescent="0.25">
      <c r="F46" s="134">
        <v>19</v>
      </c>
      <c r="G46" s="135" t="s">
        <v>243</v>
      </c>
      <c r="H46" s="78"/>
      <c r="I46" s="78"/>
      <c r="J46" s="78"/>
      <c r="K46" s="78"/>
      <c r="L46" s="78"/>
      <c r="M46" s="30"/>
      <c r="N46" s="30"/>
      <c r="O46" s="30"/>
      <c r="P46" s="30"/>
      <c r="Q46" s="24"/>
      <c r="R46" s="30"/>
      <c r="S46" s="30"/>
      <c r="T46" s="30"/>
      <c r="U46" s="30"/>
      <c r="V46" s="30"/>
    </row>
    <row r="47" spans="6:22" ht="14.25" customHeight="1" x14ac:dyDescent="0.25">
      <c r="F47" s="4"/>
      <c r="G47" s="170" t="s">
        <v>244</v>
      </c>
      <c r="H47" s="171">
        <f t="shared" ref="H47:L47" si="3">COUNTIF(H28:H46,"SI")</f>
        <v>7</v>
      </c>
      <c r="I47" s="172">
        <f t="shared" si="3"/>
        <v>11</v>
      </c>
      <c r="J47" s="172">
        <f t="shared" si="3"/>
        <v>0</v>
      </c>
      <c r="K47" s="171">
        <f t="shared" si="3"/>
        <v>0</v>
      </c>
      <c r="L47" s="171">
        <f t="shared" si="3"/>
        <v>0</v>
      </c>
      <c r="M47" s="4"/>
      <c r="N47" s="4"/>
      <c r="O47" s="4"/>
      <c r="P47" s="4"/>
      <c r="Q47" s="13"/>
      <c r="R47" s="4"/>
      <c r="S47" s="4"/>
      <c r="T47" s="4"/>
      <c r="U47" s="4"/>
      <c r="V47" s="4"/>
    </row>
    <row r="48" spans="6:22" ht="14.25" customHeight="1" x14ac:dyDescent="0.25">
      <c r="F48" s="173"/>
      <c r="G48" s="173"/>
      <c r="H48" s="174" t="str">
        <f t="shared" ref="H48:L48" si="4">IF(AND(H28="SI"),"CATASTROFICO",IF(AND(H47&gt;=1,H47&lt;=5),"MODERADO",IF(AND(H47&gt;=6,H47&lt;=11),"MAYOR",IF(AND(H47&gt;=12,H47&lt;=19),"CATASTROFICO","SIN IMPACTO"))))</f>
        <v>MAYOR</v>
      </c>
      <c r="I48" s="174" t="str">
        <f t="shared" si="4"/>
        <v>MAYOR</v>
      </c>
      <c r="J48" s="174" t="str">
        <f t="shared" si="4"/>
        <v>SIN IMPACTO</v>
      </c>
      <c r="K48" s="174" t="str">
        <f t="shared" si="4"/>
        <v>SIN IMPACTO</v>
      </c>
      <c r="L48" s="174" t="str">
        <f t="shared" si="4"/>
        <v>SIN IMPACTO</v>
      </c>
      <c r="M48" s="4"/>
      <c r="N48" s="13"/>
      <c r="O48" s="13"/>
      <c r="P48" s="13"/>
      <c r="Q48" s="13"/>
      <c r="R48" s="4"/>
      <c r="S48" s="4"/>
      <c r="T48" s="4"/>
      <c r="U48" s="4"/>
      <c r="V48" s="4"/>
    </row>
    <row r="50" spans="7:8" ht="14.25" customHeight="1" x14ac:dyDescent="0.25">
      <c r="G50" s="165" t="s">
        <v>245</v>
      </c>
      <c r="H50" s="4" t="s">
        <v>246</v>
      </c>
    </row>
    <row r="51" spans="7:8" ht="14.25" customHeight="1" x14ac:dyDescent="0.25">
      <c r="G51" s="165" t="s">
        <v>247</v>
      </c>
      <c r="H51" s="4" t="s">
        <v>248</v>
      </c>
    </row>
    <row r="52" spans="7:8" ht="14.25" customHeight="1" x14ac:dyDescent="0.25">
      <c r="G52" s="165" t="s">
        <v>249</v>
      </c>
      <c r="H52" s="4" t="s">
        <v>250</v>
      </c>
    </row>
    <row r="53" spans="7:8" ht="14.25" customHeight="1" x14ac:dyDescent="0.25">
      <c r="G53" s="4"/>
      <c r="H53" s="175" t="s">
        <v>251</v>
      </c>
    </row>
    <row r="288" spans="6:10" ht="14.25" customHeight="1" x14ac:dyDescent="0.25">
      <c r="F288" s="176" t="s">
        <v>184</v>
      </c>
      <c r="G288" s="18" t="s">
        <v>252</v>
      </c>
      <c r="H288" s="18" t="s">
        <v>253</v>
      </c>
      <c r="I288" s="18"/>
      <c r="J288" s="18" t="str">
        <f t="shared" ref="J288:J312" si="5">CONCATENATE(F288,G288)</f>
        <v>RAROINSIGNIFICANTE</v>
      </c>
    </row>
    <row r="289" spans="6:10" ht="14.25" customHeight="1" x14ac:dyDescent="0.25">
      <c r="F289" s="18" t="s">
        <v>254</v>
      </c>
      <c r="G289" s="18" t="s">
        <v>255</v>
      </c>
      <c r="H289" s="18" t="s">
        <v>253</v>
      </c>
      <c r="I289" s="18"/>
      <c r="J289" s="18" t="str">
        <f t="shared" si="5"/>
        <v>RARO MENOR</v>
      </c>
    </row>
    <row r="290" spans="6:10" ht="14.25" customHeight="1" x14ac:dyDescent="0.25">
      <c r="F290" s="18" t="s">
        <v>254</v>
      </c>
      <c r="G290" s="18" t="s">
        <v>245</v>
      </c>
      <c r="H290" s="18" t="s">
        <v>245</v>
      </c>
      <c r="I290" s="18"/>
      <c r="J290" s="18" t="str">
        <f t="shared" si="5"/>
        <v>RARO MODERADO</v>
      </c>
    </row>
    <row r="291" spans="6:10" ht="14.25" customHeight="1" x14ac:dyDescent="0.25">
      <c r="F291" s="18" t="s">
        <v>254</v>
      </c>
      <c r="G291" s="18" t="s">
        <v>247</v>
      </c>
      <c r="H291" s="18" t="s">
        <v>256</v>
      </c>
      <c r="I291" s="18"/>
      <c r="J291" s="18" t="str">
        <f t="shared" si="5"/>
        <v>RARO MAYOR</v>
      </c>
    </row>
    <row r="292" spans="6:10" ht="14.25" customHeight="1" x14ac:dyDescent="0.25">
      <c r="F292" s="18" t="s">
        <v>184</v>
      </c>
      <c r="G292" s="18" t="s">
        <v>257</v>
      </c>
      <c r="H292" s="18" t="s">
        <v>256</v>
      </c>
      <c r="I292" s="18"/>
      <c r="J292" s="18" t="str">
        <f t="shared" si="5"/>
        <v>RAROCATASTROFICO</v>
      </c>
    </row>
    <row r="293" spans="6:10" ht="14.25" customHeight="1" x14ac:dyDescent="0.25">
      <c r="F293" s="18" t="s">
        <v>199</v>
      </c>
      <c r="G293" s="18" t="s">
        <v>252</v>
      </c>
      <c r="H293" s="18" t="s">
        <v>253</v>
      </c>
      <c r="I293" s="18"/>
      <c r="J293" s="18" t="str">
        <f t="shared" si="5"/>
        <v>IMPROBABLEINSIGNIFICANTE</v>
      </c>
    </row>
    <row r="294" spans="6:10" ht="14.25" customHeight="1" x14ac:dyDescent="0.25">
      <c r="F294" s="18" t="s">
        <v>199</v>
      </c>
      <c r="G294" s="18" t="s">
        <v>255</v>
      </c>
      <c r="H294" s="18" t="s">
        <v>253</v>
      </c>
      <c r="I294" s="18"/>
      <c r="J294" s="18" t="str">
        <f t="shared" si="5"/>
        <v>IMPROBABLEMENOR</v>
      </c>
    </row>
    <row r="295" spans="6:10" ht="14.25" customHeight="1" x14ac:dyDescent="0.25">
      <c r="F295" s="18" t="s">
        <v>199</v>
      </c>
      <c r="G295" s="18" t="s">
        <v>245</v>
      </c>
      <c r="H295" s="18" t="s">
        <v>245</v>
      </c>
      <c r="I295" s="18"/>
      <c r="J295" s="18" t="str">
        <f t="shared" si="5"/>
        <v>IMPROBABLEMODERADO</v>
      </c>
    </row>
    <row r="296" spans="6:10" ht="14.25" customHeight="1" x14ac:dyDescent="0.25">
      <c r="F296" s="18" t="s">
        <v>199</v>
      </c>
      <c r="G296" s="18" t="s">
        <v>247</v>
      </c>
      <c r="H296" s="18" t="s">
        <v>256</v>
      </c>
      <c r="I296" s="18"/>
      <c r="J296" s="18" t="str">
        <f t="shared" si="5"/>
        <v>IMPROBABLEMAYOR</v>
      </c>
    </row>
    <row r="297" spans="6:10" ht="14.25" customHeight="1" x14ac:dyDescent="0.25">
      <c r="F297" s="18" t="s">
        <v>199</v>
      </c>
      <c r="G297" s="18" t="s">
        <v>257</v>
      </c>
      <c r="H297" s="18" t="s">
        <v>258</v>
      </c>
      <c r="I297" s="18"/>
      <c r="J297" s="18" t="str">
        <f t="shared" si="5"/>
        <v>IMPROBABLECATASTROFICO</v>
      </c>
    </row>
    <row r="298" spans="6:10" ht="14.25" customHeight="1" x14ac:dyDescent="0.25">
      <c r="F298" s="18" t="s">
        <v>196</v>
      </c>
      <c r="G298" s="18" t="s">
        <v>252</v>
      </c>
      <c r="H298" s="18" t="s">
        <v>253</v>
      </c>
      <c r="I298" s="18"/>
      <c r="J298" s="18" t="str">
        <f t="shared" si="5"/>
        <v>POSIBLEINSIGNIFICANTE</v>
      </c>
    </row>
    <row r="299" spans="6:10" ht="14.25" customHeight="1" x14ac:dyDescent="0.25">
      <c r="F299" s="18" t="s">
        <v>196</v>
      </c>
      <c r="G299" s="18" t="s">
        <v>255</v>
      </c>
      <c r="H299" s="18" t="s">
        <v>245</v>
      </c>
      <c r="I299" s="18"/>
      <c r="J299" s="18" t="str">
        <f t="shared" si="5"/>
        <v>POSIBLEMENOR</v>
      </c>
    </row>
    <row r="300" spans="6:10" ht="14.25" customHeight="1" x14ac:dyDescent="0.25">
      <c r="F300" s="18" t="s">
        <v>196</v>
      </c>
      <c r="G300" s="18" t="s">
        <v>245</v>
      </c>
      <c r="H300" s="18" t="s">
        <v>256</v>
      </c>
      <c r="I300" s="18"/>
      <c r="J300" s="18" t="str">
        <f t="shared" si="5"/>
        <v>POSIBLEMODERADO</v>
      </c>
    </row>
    <row r="301" spans="6:10" ht="14.25" customHeight="1" x14ac:dyDescent="0.25">
      <c r="F301" s="18" t="s">
        <v>196</v>
      </c>
      <c r="G301" s="18" t="s">
        <v>247</v>
      </c>
      <c r="H301" s="18" t="s">
        <v>258</v>
      </c>
      <c r="I301" s="18"/>
      <c r="J301" s="18" t="str">
        <f t="shared" si="5"/>
        <v>POSIBLEMAYOR</v>
      </c>
    </row>
    <row r="302" spans="6:10" ht="14.25" customHeight="1" x14ac:dyDescent="0.25">
      <c r="F302" s="18" t="s">
        <v>196</v>
      </c>
      <c r="G302" s="18" t="s">
        <v>257</v>
      </c>
      <c r="H302" s="18" t="s">
        <v>258</v>
      </c>
      <c r="I302" s="18"/>
      <c r="J302" s="18" t="str">
        <f t="shared" si="5"/>
        <v>POSIBLECATASTROFICO</v>
      </c>
    </row>
    <row r="303" spans="6:10" ht="14.25" customHeight="1" x14ac:dyDescent="0.25">
      <c r="F303" s="18" t="s">
        <v>193</v>
      </c>
      <c r="G303" s="18" t="s">
        <v>252</v>
      </c>
      <c r="H303" s="18" t="s">
        <v>245</v>
      </c>
      <c r="I303" s="18"/>
      <c r="J303" s="18" t="str">
        <f t="shared" si="5"/>
        <v>PROBABLEINSIGNIFICANTE</v>
      </c>
    </row>
    <row r="304" spans="6:10" ht="14.25" customHeight="1" x14ac:dyDescent="0.25">
      <c r="F304" s="18" t="s">
        <v>193</v>
      </c>
      <c r="G304" s="18" t="s">
        <v>255</v>
      </c>
      <c r="H304" s="18" t="s">
        <v>256</v>
      </c>
      <c r="I304" s="18"/>
      <c r="J304" s="18" t="str">
        <f t="shared" si="5"/>
        <v>PROBABLEMENOR</v>
      </c>
    </row>
    <row r="305" spans="6:10" ht="14.25" customHeight="1" x14ac:dyDescent="0.25">
      <c r="F305" s="18" t="s">
        <v>193</v>
      </c>
      <c r="G305" s="18" t="s">
        <v>245</v>
      </c>
      <c r="H305" s="18" t="s">
        <v>256</v>
      </c>
      <c r="I305" s="18"/>
      <c r="J305" s="18" t="str">
        <f t="shared" si="5"/>
        <v>PROBABLEMODERADO</v>
      </c>
    </row>
    <row r="306" spans="6:10" ht="14.25" customHeight="1" x14ac:dyDescent="0.25">
      <c r="F306" s="18" t="s">
        <v>193</v>
      </c>
      <c r="G306" s="18" t="s">
        <v>247</v>
      </c>
      <c r="H306" s="18" t="s">
        <v>258</v>
      </c>
      <c r="I306" s="18"/>
      <c r="J306" s="18" t="str">
        <f t="shared" si="5"/>
        <v>PROBABLEMAYOR</v>
      </c>
    </row>
    <row r="307" spans="6:10" ht="14.25" customHeight="1" x14ac:dyDescent="0.25">
      <c r="F307" s="18" t="s">
        <v>193</v>
      </c>
      <c r="G307" s="18" t="s">
        <v>257</v>
      </c>
      <c r="H307" s="18" t="s">
        <v>258</v>
      </c>
      <c r="I307" s="18"/>
      <c r="J307" s="18" t="str">
        <f t="shared" si="5"/>
        <v>PROBABLECATASTROFICO</v>
      </c>
    </row>
    <row r="308" spans="6:10" ht="14.25" customHeight="1" x14ac:dyDescent="0.25">
      <c r="F308" s="18" t="s">
        <v>190</v>
      </c>
      <c r="G308" s="18" t="s">
        <v>252</v>
      </c>
      <c r="H308" s="18" t="s">
        <v>256</v>
      </c>
      <c r="I308" s="18"/>
      <c r="J308" s="18" t="str">
        <f t="shared" si="5"/>
        <v>CASI SEGUROINSIGNIFICANTE</v>
      </c>
    </row>
    <row r="309" spans="6:10" ht="14.25" customHeight="1" x14ac:dyDescent="0.25">
      <c r="F309" s="18" t="s">
        <v>190</v>
      </c>
      <c r="G309" s="18" t="s">
        <v>255</v>
      </c>
      <c r="H309" s="18" t="s">
        <v>256</v>
      </c>
      <c r="I309" s="18"/>
      <c r="J309" s="18" t="str">
        <f t="shared" si="5"/>
        <v>CASI SEGUROMENOR</v>
      </c>
    </row>
    <row r="310" spans="6:10" ht="14.25" customHeight="1" x14ac:dyDescent="0.25">
      <c r="F310" s="18" t="s">
        <v>190</v>
      </c>
      <c r="G310" s="18" t="s">
        <v>245</v>
      </c>
      <c r="H310" s="18" t="s">
        <v>258</v>
      </c>
      <c r="I310" s="18"/>
      <c r="J310" s="18" t="str">
        <f t="shared" si="5"/>
        <v>CASI SEGUROMODERADO</v>
      </c>
    </row>
    <row r="311" spans="6:10" ht="14.25" customHeight="1" x14ac:dyDescent="0.25">
      <c r="F311" s="18" t="s">
        <v>190</v>
      </c>
      <c r="G311" s="18" t="s">
        <v>247</v>
      </c>
      <c r="H311" s="18" t="s">
        <v>258</v>
      </c>
      <c r="I311" s="18"/>
      <c r="J311" s="18" t="str">
        <f t="shared" si="5"/>
        <v>CASI SEGUROMAYOR</v>
      </c>
    </row>
    <row r="312" spans="6:10" ht="14.25" customHeight="1" x14ac:dyDescent="0.25">
      <c r="F312" s="18" t="s">
        <v>190</v>
      </c>
      <c r="G312" s="18" t="s">
        <v>257</v>
      </c>
      <c r="H312" s="18" t="s">
        <v>258</v>
      </c>
      <c r="I312" s="18"/>
      <c r="J312" s="18" t="str">
        <f t="shared" si="5"/>
        <v>CASI SEGUROCATASTROFICO</v>
      </c>
    </row>
  </sheetData>
  <mergeCells count="27">
    <mergeCell ref="A10:A14"/>
    <mergeCell ref="B10:B14"/>
    <mergeCell ref="G17:I17"/>
    <mergeCell ref="F26:F27"/>
    <mergeCell ref="G26:G27"/>
    <mergeCell ref="F25:L25"/>
    <mergeCell ref="N26:V26"/>
    <mergeCell ref="N27:V27"/>
    <mergeCell ref="N28:N35"/>
    <mergeCell ref="D8:I8"/>
    <mergeCell ref="D9:F9"/>
    <mergeCell ref="A6:M6"/>
    <mergeCell ref="A8:A9"/>
    <mergeCell ref="B8:B9"/>
    <mergeCell ref="C8:C9"/>
    <mergeCell ref="J8:M8"/>
    <mergeCell ref="L9:M9"/>
    <mergeCell ref="A1:B4"/>
    <mergeCell ref="D1:K2"/>
    <mergeCell ref="L1:M1"/>
    <mergeCell ref="L2:M2"/>
    <mergeCell ref="AN2:AO2"/>
    <mergeCell ref="D3:K4"/>
    <mergeCell ref="AN3:AO3"/>
    <mergeCell ref="AN4:AO4"/>
    <mergeCell ref="L3:M3"/>
    <mergeCell ref="L4:M4"/>
  </mergeCells>
  <conditionalFormatting sqref="H48:H49">
    <cfRule type="cellIs" dxfId="22" priority="1" operator="equal">
      <formula>"CATASTROFICO"</formula>
    </cfRule>
    <cfRule type="cellIs" dxfId="21" priority="2" operator="equal">
      <formula>"MAYOR"</formula>
    </cfRule>
    <cfRule type="cellIs" dxfId="20" priority="3" operator="equal">
      <formula>"MODERADO"</formula>
    </cfRule>
  </conditionalFormatting>
  <conditionalFormatting sqref="H11:I12">
    <cfRule type="cellIs" dxfId="19" priority="4" operator="equal">
      <formula>0</formula>
    </cfRule>
  </conditionalFormatting>
  <conditionalFormatting sqref="H48:L48">
    <cfRule type="cellIs" dxfId="18" priority="5" operator="equal">
      <formula>"CATASTROFICO"</formula>
    </cfRule>
    <cfRule type="cellIs" dxfId="17" priority="6" operator="equal">
      <formula>"MAYOR"</formula>
    </cfRule>
    <cfRule type="cellIs" dxfId="16" priority="7" operator="equal">
      <formula>"MODERADO"</formula>
    </cfRule>
  </conditionalFormatting>
  <conditionalFormatting sqref="M10:M15">
    <cfRule type="cellIs" dxfId="15" priority="8" operator="equal">
      <formula>"BAJO"</formula>
    </cfRule>
    <cfRule type="cellIs" dxfId="14" priority="9" operator="equal">
      <formula>"MODERADO"</formula>
    </cfRule>
    <cfRule type="cellIs" dxfId="13" priority="10" operator="equal">
      <formula>"ALTO"</formula>
    </cfRule>
    <cfRule type="cellIs" dxfId="12" priority="11" operator="equal">
      <formula>"EXTREMO"</formula>
    </cfRule>
  </conditionalFormatting>
  <dataValidations count="3">
    <dataValidation type="list" allowBlank="1" showErrorMessage="1" sqref="J10:J15">
      <formula1>$G$19:$G$23</formula1>
    </dataValidation>
    <dataValidation type="list" allowBlank="1" showErrorMessage="1" sqref="H28:M46">
      <formula1>"SI"</formula1>
    </dataValidation>
    <dataValidation type="list" allowBlank="1" showErrorMessage="1" sqref="D10:D14">
      <formula1>"RC"</formula1>
    </dataValidation>
  </dataValidations>
  <pageMargins left="1.0236220472440944" right="0.23622047244094491" top="0.74803149606299213" bottom="0.74803149606299213" header="0" footer="0"/>
  <pageSetup paperSize="5" scale="22" fitToHeight="0" orientation="landscape" r:id="rId1"/>
  <headerFooter>
    <oddFooter>&amp;CPágina &amp;P de &amp;RAprobación mediante el radicado  No. 20251700431443</oddFooter>
  </headerFooter>
  <drawing r:id="rId2"/>
  <legacyDrawing r:id="rId3"/>
  <extLst>
    <ext xmlns:x14="http://schemas.microsoft.com/office/spreadsheetml/2009/9/main" uri="{CCE6A557-97BC-4b89-ADB6-D9C93CAAB3DF}">
      <x14:dataValidations xmlns:xm="http://schemas.microsoft.com/office/excel/2006/main" count="2">
        <x14:dataValidation type="list" allowBlank="1" showErrorMessage="1">
          <x14:formula1>
            <xm:f>Listas!$C$79:$C$96</xm:f>
          </x14:formula1>
          <xm:sqref>E10:E14</xm:sqref>
        </x14:dataValidation>
        <x14:dataValidation type="list" allowBlank="1" showErrorMessage="1">
          <x14:formula1>
            <xm:f>Listas!$B$79:$B$91</xm:f>
          </x14:formula1>
          <xm:sqref>A10</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CJ114"/>
  <sheetViews>
    <sheetView showGridLines="0" zoomScale="60" zoomScaleNormal="60" workbookViewId="0"/>
  </sheetViews>
  <sheetFormatPr baseColWidth="10" defaultColWidth="14.42578125" defaultRowHeight="15" customHeight="1" x14ac:dyDescent="0.25"/>
  <cols>
    <col min="1" max="1" width="8.85546875" customWidth="1"/>
    <col min="2" max="2" width="28" customWidth="1"/>
    <col min="3" max="3" width="40.42578125" customWidth="1"/>
    <col min="4" max="4" width="23.42578125" customWidth="1"/>
    <col min="5" max="5" width="51.140625" customWidth="1"/>
    <col min="6" max="6" width="82.85546875" customWidth="1"/>
    <col min="7" max="7" width="25.140625" customWidth="1"/>
    <col min="8" max="8" width="35" customWidth="1"/>
    <col min="9" max="9" width="27.7109375" customWidth="1"/>
    <col min="10" max="10" width="31.140625" customWidth="1"/>
    <col min="11" max="11" width="30.5703125" customWidth="1"/>
    <col min="12" max="12" width="29.85546875" customWidth="1"/>
    <col min="13" max="13" width="27.28515625" customWidth="1"/>
    <col min="14" max="15" width="19.85546875" customWidth="1"/>
    <col min="16" max="16" width="36.85546875" customWidth="1"/>
    <col min="17" max="17" width="29.5703125" customWidth="1"/>
    <col min="18" max="21" width="21.140625" customWidth="1"/>
    <col min="22" max="25" width="25" customWidth="1"/>
    <col min="26" max="44" width="16.7109375" customWidth="1"/>
    <col min="45" max="96" width="11.42578125" customWidth="1"/>
  </cols>
  <sheetData>
    <row r="1" spans="1:41" ht="23.25" customHeight="1" x14ac:dyDescent="0.25">
      <c r="A1" s="18"/>
      <c r="B1" s="18"/>
      <c r="C1" s="18"/>
      <c r="D1" s="294" t="s">
        <v>0</v>
      </c>
      <c r="E1" s="282"/>
      <c r="F1" s="282"/>
      <c r="G1" s="282"/>
      <c r="H1" s="282"/>
      <c r="I1" s="282"/>
      <c r="J1" s="282"/>
      <c r="K1" s="282"/>
      <c r="L1" s="282"/>
      <c r="M1" s="282"/>
      <c r="N1" s="282"/>
      <c r="O1" s="282"/>
      <c r="P1" s="282"/>
      <c r="Q1" s="282"/>
      <c r="R1" s="282"/>
      <c r="S1" s="283"/>
      <c r="T1" s="386" t="s">
        <v>1</v>
      </c>
      <c r="U1" s="280"/>
      <c r="V1" s="18"/>
      <c r="W1" s="18"/>
      <c r="X1" s="18"/>
      <c r="Y1" s="18"/>
      <c r="Z1" s="18"/>
      <c r="AA1" s="18"/>
      <c r="AB1" s="18"/>
      <c r="AC1" s="18"/>
      <c r="AD1" s="18"/>
      <c r="AE1" s="18"/>
      <c r="AF1" s="18"/>
      <c r="AG1" s="18"/>
      <c r="AH1" s="18"/>
      <c r="AI1" s="18"/>
      <c r="AJ1" s="18"/>
      <c r="AK1" s="18"/>
      <c r="AL1" s="18"/>
      <c r="AM1" s="18"/>
      <c r="AN1" s="18"/>
      <c r="AO1" s="18"/>
    </row>
    <row r="2" spans="1:41" ht="27.75" customHeight="1" x14ac:dyDescent="0.25">
      <c r="A2" s="18"/>
      <c r="B2" s="18"/>
      <c r="C2" s="18"/>
      <c r="D2" s="295"/>
      <c r="E2" s="296"/>
      <c r="F2" s="296"/>
      <c r="G2" s="296"/>
      <c r="H2" s="296"/>
      <c r="I2" s="296"/>
      <c r="J2" s="296"/>
      <c r="K2" s="296"/>
      <c r="L2" s="296"/>
      <c r="M2" s="296"/>
      <c r="N2" s="296"/>
      <c r="O2" s="296"/>
      <c r="P2" s="296"/>
      <c r="Q2" s="296"/>
      <c r="R2" s="296"/>
      <c r="S2" s="297"/>
      <c r="T2" s="428" t="str">
        <f>Contexto!G2</f>
        <v>Versión: 04</v>
      </c>
      <c r="U2" s="280"/>
      <c r="V2" s="96"/>
      <c r="W2" s="96"/>
      <c r="X2" s="96"/>
      <c r="Y2" s="96"/>
      <c r="Z2" s="96"/>
      <c r="AA2" s="96"/>
      <c r="AB2" s="96"/>
      <c r="AC2" s="96"/>
      <c r="AD2" s="96"/>
      <c r="AE2" s="96"/>
      <c r="AF2" s="96"/>
      <c r="AG2" s="96"/>
      <c r="AH2" s="96"/>
      <c r="AI2" s="96"/>
      <c r="AJ2" s="96"/>
      <c r="AK2" s="96"/>
      <c r="AL2" s="96"/>
      <c r="AM2" s="96"/>
      <c r="AN2" s="387"/>
      <c r="AO2" s="305"/>
    </row>
    <row r="3" spans="1:41" ht="23.25" customHeight="1" x14ac:dyDescent="0.25">
      <c r="A3" s="18"/>
      <c r="B3" s="18"/>
      <c r="C3" s="18"/>
      <c r="D3" s="429" t="s">
        <v>3</v>
      </c>
      <c r="E3" s="282"/>
      <c r="F3" s="282"/>
      <c r="G3" s="282"/>
      <c r="H3" s="282"/>
      <c r="I3" s="282"/>
      <c r="J3" s="282"/>
      <c r="K3" s="282"/>
      <c r="L3" s="282"/>
      <c r="M3" s="282"/>
      <c r="N3" s="282"/>
      <c r="O3" s="282"/>
      <c r="P3" s="282"/>
      <c r="Q3" s="282"/>
      <c r="R3" s="282"/>
      <c r="S3" s="283"/>
      <c r="T3" s="428" t="str">
        <f>Contexto!G3</f>
        <v>Fecha: 15/08/2025</v>
      </c>
      <c r="U3" s="280"/>
      <c r="V3" s="96"/>
      <c r="W3" s="96"/>
      <c r="X3" s="96"/>
      <c r="Y3" s="96"/>
      <c r="Z3" s="96"/>
      <c r="AA3" s="96"/>
      <c r="AB3" s="96"/>
      <c r="AC3" s="96"/>
      <c r="AD3" s="96"/>
      <c r="AE3" s="96"/>
      <c r="AF3" s="96"/>
      <c r="AG3" s="96"/>
      <c r="AH3" s="96"/>
      <c r="AI3" s="96"/>
      <c r="AJ3" s="96"/>
      <c r="AK3" s="96"/>
      <c r="AL3" s="96"/>
      <c r="AM3" s="96"/>
      <c r="AN3" s="387"/>
      <c r="AO3" s="305"/>
    </row>
    <row r="4" spans="1:41" ht="30" customHeight="1" x14ac:dyDescent="0.25">
      <c r="A4" s="177"/>
      <c r="B4" s="177"/>
      <c r="C4" s="177"/>
      <c r="D4" s="295"/>
      <c r="E4" s="296"/>
      <c r="F4" s="296"/>
      <c r="G4" s="296"/>
      <c r="H4" s="296"/>
      <c r="I4" s="296"/>
      <c r="J4" s="296"/>
      <c r="K4" s="296"/>
      <c r="L4" s="296"/>
      <c r="M4" s="296"/>
      <c r="N4" s="296"/>
      <c r="O4" s="296"/>
      <c r="P4" s="296"/>
      <c r="Q4" s="296"/>
      <c r="R4" s="296"/>
      <c r="S4" s="297"/>
      <c r="T4" s="428" t="s">
        <v>259</v>
      </c>
      <c r="U4" s="280"/>
      <c r="V4" s="96"/>
      <c r="W4" s="96"/>
      <c r="X4" s="96"/>
      <c r="Y4" s="96"/>
      <c r="Z4" s="96"/>
      <c r="AA4" s="96"/>
      <c r="AB4" s="96"/>
      <c r="AC4" s="96"/>
      <c r="AD4" s="96"/>
      <c r="AE4" s="96"/>
      <c r="AF4" s="96"/>
      <c r="AG4" s="96"/>
      <c r="AH4" s="96"/>
      <c r="AI4" s="96"/>
      <c r="AJ4" s="96"/>
      <c r="AK4" s="96"/>
      <c r="AL4" s="96"/>
      <c r="AM4" s="96"/>
      <c r="AN4" s="387"/>
      <c r="AO4" s="305"/>
    </row>
    <row r="5" spans="1:41" ht="14.25" customHeight="1" x14ac:dyDescent="0.25">
      <c r="A5" s="18"/>
      <c r="B5" s="18"/>
      <c r="C5" s="18"/>
      <c r="D5" s="18"/>
      <c r="E5" s="18"/>
      <c r="F5" s="18"/>
      <c r="G5" s="18"/>
      <c r="H5" s="18"/>
      <c r="I5" s="18"/>
      <c r="J5" s="18"/>
      <c r="K5" s="18"/>
      <c r="L5" s="18"/>
      <c r="M5" s="18"/>
      <c r="N5" s="18"/>
      <c r="O5" s="18"/>
      <c r="P5" s="18"/>
      <c r="Q5" s="18"/>
      <c r="R5" s="18"/>
      <c r="S5" s="18"/>
      <c r="T5" s="18"/>
      <c r="U5" s="18"/>
      <c r="V5" s="18"/>
      <c r="W5" s="18"/>
      <c r="X5" s="18"/>
      <c r="Y5" s="18"/>
      <c r="Z5" s="18"/>
      <c r="AA5" s="18"/>
      <c r="AB5" s="18"/>
      <c r="AC5" s="18"/>
      <c r="AD5" s="18"/>
      <c r="AE5" s="18"/>
      <c r="AF5" s="18"/>
      <c r="AG5" s="18"/>
      <c r="AH5" s="18"/>
      <c r="AI5" s="18"/>
      <c r="AJ5" s="18"/>
      <c r="AK5" s="18"/>
      <c r="AL5" s="18"/>
      <c r="AM5" s="18"/>
      <c r="AN5" s="18"/>
      <c r="AO5" s="18"/>
    </row>
    <row r="6" spans="1:41" ht="21" customHeight="1" x14ac:dyDescent="0.25">
      <c r="A6" s="430" t="s">
        <v>173</v>
      </c>
      <c r="B6" s="304"/>
      <c r="C6" s="304"/>
      <c r="D6" s="304"/>
      <c r="E6" s="304"/>
      <c r="F6" s="304"/>
      <c r="G6" s="304"/>
      <c r="H6" s="304"/>
      <c r="I6" s="304"/>
      <c r="J6" s="304"/>
      <c r="K6" s="304"/>
      <c r="L6" s="304"/>
      <c r="M6" s="304"/>
      <c r="N6" s="304"/>
      <c r="O6" s="304"/>
      <c r="P6" s="304"/>
      <c r="Q6" s="304"/>
      <c r="R6" s="304"/>
      <c r="S6" s="304"/>
      <c r="T6" s="304"/>
      <c r="U6" s="305"/>
      <c r="V6" s="18"/>
      <c r="W6" s="18"/>
      <c r="X6" s="18"/>
      <c r="Y6" s="18"/>
      <c r="Z6" s="18"/>
      <c r="AA6" s="18"/>
      <c r="AB6" s="18"/>
      <c r="AC6" s="18"/>
      <c r="AD6" s="18"/>
      <c r="AE6" s="18"/>
      <c r="AF6" s="18"/>
      <c r="AG6" s="18"/>
      <c r="AH6" s="18"/>
      <c r="AI6" s="18"/>
      <c r="AJ6" s="18"/>
      <c r="AK6" s="18"/>
      <c r="AL6" s="18"/>
      <c r="AM6" s="18"/>
      <c r="AN6" s="18"/>
      <c r="AO6" s="18"/>
    </row>
    <row r="7" spans="1:41" ht="34.5" customHeight="1" x14ac:dyDescent="0.25">
      <c r="A7" s="430" t="s">
        <v>260</v>
      </c>
      <c r="B7" s="304"/>
      <c r="C7" s="304"/>
      <c r="D7" s="304"/>
      <c r="E7" s="304"/>
      <c r="F7" s="304"/>
      <c r="G7" s="304"/>
      <c r="H7" s="304"/>
      <c r="I7" s="304"/>
      <c r="J7" s="304"/>
      <c r="K7" s="304"/>
      <c r="L7" s="304"/>
      <c r="M7" s="304"/>
      <c r="N7" s="304"/>
      <c r="O7" s="304"/>
      <c r="P7" s="304"/>
      <c r="Q7" s="304"/>
      <c r="R7" s="304"/>
      <c r="S7" s="304"/>
      <c r="T7" s="304"/>
      <c r="U7" s="305"/>
      <c r="V7" s="178"/>
      <c r="W7" s="178"/>
      <c r="X7" s="178"/>
      <c r="Y7" s="178"/>
      <c r="Z7" s="18"/>
      <c r="AA7" s="18"/>
      <c r="AB7" s="18"/>
      <c r="AC7" s="18"/>
      <c r="AD7" s="18"/>
      <c r="AE7" s="18"/>
      <c r="AF7" s="18"/>
      <c r="AG7" s="18"/>
      <c r="AH7" s="18"/>
      <c r="AI7" s="18"/>
      <c r="AJ7" s="18"/>
      <c r="AK7" s="18"/>
      <c r="AL7" s="18"/>
      <c r="AM7" s="18"/>
      <c r="AN7" s="18"/>
      <c r="AO7" s="18"/>
    </row>
    <row r="8" spans="1:41" ht="14.25" customHeight="1" x14ac:dyDescent="0.25">
      <c r="A8" s="4"/>
      <c r="B8" s="4"/>
      <c r="C8" s="4"/>
      <c r="D8" s="4"/>
      <c r="E8" s="4"/>
      <c r="F8" s="4"/>
      <c r="G8" s="4"/>
      <c r="H8" s="4"/>
      <c r="I8" s="4"/>
      <c r="J8" s="4"/>
      <c r="K8" s="4"/>
      <c r="L8" s="4"/>
      <c r="M8" s="4"/>
      <c r="N8" s="4"/>
      <c r="O8" s="4"/>
      <c r="P8" s="4"/>
      <c r="Q8" s="4"/>
      <c r="R8" s="4"/>
      <c r="S8" s="4"/>
      <c r="T8" s="4"/>
      <c r="U8" s="4"/>
      <c r="V8" s="18"/>
      <c r="W8" s="18"/>
      <c r="X8" s="18"/>
      <c r="Y8" s="18"/>
      <c r="Z8" s="18"/>
      <c r="AA8" s="18"/>
      <c r="AB8" s="18"/>
      <c r="AC8" s="18"/>
      <c r="AD8" s="18"/>
      <c r="AE8" s="18"/>
      <c r="AF8" s="18"/>
      <c r="AG8" s="18"/>
      <c r="AH8" s="18"/>
      <c r="AI8" s="18"/>
      <c r="AJ8" s="18"/>
      <c r="AK8" s="18"/>
      <c r="AL8" s="18"/>
      <c r="AM8" s="18"/>
      <c r="AN8" s="18"/>
      <c r="AO8" s="18"/>
    </row>
    <row r="9" spans="1:41" ht="14.25" customHeight="1" x14ac:dyDescent="0.25">
      <c r="A9" s="179"/>
      <c r="B9" s="180" t="s">
        <v>261</v>
      </c>
      <c r="C9" s="180" t="str">
        <f>+MR_Corrup1!G10</f>
        <v>Posibilidad de afectación reputacional por fraude interno, debido a direccionar un acto administrativo por parte de los servidores y/o contratistas durante su preparación, proyección y/o suscripción, a causa de aceptar dádivas o comisiones en beneficio propio o de un tercero.</v>
      </c>
      <c r="D9" s="181"/>
      <c r="E9" s="4"/>
      <c r="F9" s="4"/>
      <c r="G9" s="4"/>
      <c r="H9" s="4"/>
      <c r="I9" s="4"/>
      <c r="J9" s="4"/>
      <c r="K9" s="4"/>
      <c r="L9" s="4"/>
      <c r="M9" s="4"/>
      <c r="N9" s="4"/>
      <c r="O9" s="4"/>
      <c r="P9" s="4"/>
      <c r="Q9" s="4"/>
      <c r="R9" s="4"/>
      <c r="S9" s="4"/>
      <c r="T9" s="4"/>
      <c r="U9" s="4"/>
      <c r="V9" s="18"/>
      <c r="W9" s="18"/>
      <c r="X9" s="18"/>
      <c r="Y9" s="18"/>
      <c r="Z9" s="18"/>
      <c r="AA9" s="18"/>
      <c r="AB9" s="18"/>
      <c r="AC9" s="18"/>
      <c r="AD9" s="18"/>
      <c r="AE9" s="18"/>
      <c r="AF9" s="18"/>
      <c r="AG9" s="18"/>
      <c r="AH9" s="18"/>
      <c r="AI9" s="18"/>
      <c r="AJ9" s="18"/>
      <c r="AK9" s="18"/>
      <c r="AL9" s="18"/>
      <c r="AM9" s="18"/>
      <c r="AN9" s="18"/>
      <c r="AO9" s="18"/>
    </row>
    <row r="10" spans="1:41" ht="14.25" customHeight="1" x14ac:dyDescent="0.25">
      <c r="A10" s="4"/>
      <c r="B10" s="4"/>
      <c r="C10" s="4"/>
      <c r="D10" s="4"/>
      <c r="E10" s="4"/>
      <c r="F10" s="4"/>
      <c r="G10" s="408" t="s">
        <v>262</v>
      </c>
      <c r="H10" s="366"/>
      <c r="I10" s="366"/>
      <c r="J10" s="366"/>
      <c r="K10" s="366"/>
      <c r="L10" s="366"/>
      <c r="M10" s="366"/>
      <c r="N10" s="366"/>
      <c r="O10" s="373"/>
      <c r="P10" s="417" t="s">
        <v>263</v>
      </c>
      <c r="Q10" s="409" t="s">
        <v>264</v>
      </c>
      <c r="R10" s="410"/>
      <c r="S10" s="411"/>
      <c r="T10" s="416" t="s">
        <v>265</v>
      </c>
      <c r="U10" s="411"/>
      <c r="V10" s="18"/>
      <c r="W10" s="18"/>
      <c r="X10" s="18"/>
      <c r="Y10" s="18"/>
      <c r="Z10" s="18"/>
      <c r="AA10" s="18"/>
      <c r="AB10" s="18"/>
      <c r="AC10" s="18"/>
      <c r="AD10" s="18"/>
      <c r="AE10" s="18"/>
      <c r="AF10" s="18"/>
      <c r="AG10" s="18"/>
      <c r="AH10" s="18"/>
      <c r="AI10" s="18"/>
      <c r="AJ10" s="18"/>
      <c r="AK10" s="18"/>
      <c r="AL10" s="18"/>
      <c r="AM10" s="18"/>
      <c r="AN10" s="18"/>
      <c r="AO10" s="18"/>
    </row>
    <row r="11" spans="1:41" ht="14.25" customHeight="1" x14ac:dyDescent="0.25">
      <c r="A11" s="286" t="s">
        <v>266</v>
      </c>
      <c r="B11" s="279"/>
      <c r="C11" s="279"/>
      <c r="D11" s="279"/>
      <c r="E11" s="279"/>
      <c r="F11" s="280"/>
      <c r="G11" s="286" t="s">
        <v>267</v>
      </c>
      <c r="H11" s="280"/>
      <c r="I11" s="182" t="s">
        <v>268</v>
      </c>
      <c r="J11" s="182" t="s">
        <v>269</v>
      </c>
      <c r="K11" s="182" t="s">
        <v>270</v>
      </c>
      <c r="L11" s="182" t="s">
        <v>271</v>
      </c>
      <c r="M11" s="182" t="s">
        <v>272</v>
      </c>
      <c r="N11" s="420" t="s">
        <v>273</v>
      </c>
      <c r="O11" s="283"/>
      <c r="P11" s="418"/>
      <c r="Q11" s="412"/>
      <c r="R11" s="309"/>
      <c r="S11" s="413"/>
      <c r="T11" s="412"/>
      <c r="U11" s="413"/>
      <c r="V11" s="18"/>
      <c r="W11" s="18"/>
      <c r="X11" s="18"/>
      <c r="Y11" s="18"/>
      <c r="Z11" s="18"/>
      <c r="AA11" s="18"/>
      <c r="AB11" s="18"/>
      <c r="AC11" s="18"/>
      <c r="AD11" s="18"/>
      <c r="AE11" s="18"/>
      <c r="AF11" s="18"/>
      <c r="AG11" s="18"/>
      <c r="AH11" s="18"/>
      <c r="AI11" s="18"/>
      <c r="AJ11" s="18"/>
      <c r="AK11" s="18"/>
      <c r="AL11" s="18"/>
      <c r="AM11" s="18"/>
      <c r="AN11" s="18"/>
      <c r="AO11" s="18"/>
    </row>
    <row r="12" spans="1:41" ht="132" customHeight="1" x14ac:dyDescent="0.25">
      <c r="A12" s="183" t="s">
        <v>104</v>
      </c>
      <c r="B12" s="183" t="s">
        <v>274</v>
      </c>
      <c r="C12" s="182" t="s">
        <v>275</v>
      </c>
      <c r="D12" s="182" t="s">
        <v>276</v>
      </c>
      <c r="E12" s="184" t="s">
        <v>277</v>
      </c>
      <c r="F12" s="184" t="s">
        <v>278</v>
      </c>
      <c r="G12" s="185" t="s">
        <v>279</v>
      </c>
      <c r="H12" s="185" t="s">
        <v>280</v>
      </c>
      <c r="I12" s="185" t="s">
        <v>281</v>
      </c>
      <c r="J12" s="185" t="s">
        <v>282</v>
      </c>
      <c r="K12" s="185" t="s">
        <v>283</v>
      </c>
      <c r="L12" s="185" t="s">
        <v>284</v>
      </c>
      <c r="M12" s="185" t="s">
        <v>285</v>
      </c>
      <c r="N12" s="295"/>
      <c r="O12" s="297"/>
      <c r="P12" s="419"/>
      <c r="Q12" s="414"/>
      <c r="R12" s="296"/>
      <c r="S12" s="415"/>
      <c r="T12" s="414"/>
      <c r="U12" s="415"/>
      <c r="V12" s="18"/>
      <c r="W12" s="18"/>
      <c r="X12" s="18"/>
      <c r="Y12" s="18"/>
      <c r="Z12" s="18"/>
      <c r="AA12" s="18"/>
      <c r="AB12" s="18"/>
      <c r="AC12" s="18"/>
      <c r="AD12" s="18"/>
      <c r="AE12" s="18"/>
      <c r="AF12" s="18"/>
      <c r="AG12" s="18"/>
      <c r="AH12" s="18"/>
      <c r="AI12" s="18"/>
      <c r="AJ12" s="18"/>
      <c r="AK12" s="18"/>
      <c r="AL12" s="18"/>
      <c r="AM12" s="18"/>
      <c r="AN12" s="18"/>
      <c r="AO12" s="18"/>
    </row>
    <row r="13" spans="1:41" ht="156.75" customHeight="1" x14ac:dyDescent="0.25">
      <c r="A13" s="186">
        <v>1</v>
      </c>
      <c r="B13" s="64" t="s">
        <v>286</v>
      </c>
      <c r="C13" s="64" t="s">
        <v>287</v>
      </c>
      <c r="D13" s="187" t="s">
        <v>288</v>
      </c>
      <c r="E13" s="64" t="s">
        <v>289</v>
      </c>
      <c r="F13" s="64" t="s">
        <v>290</v>
      </c>
      <c r="G13" s="186" t="s">
        <v>140</v>
      </c>
      <c r="H13" s="186" t="s">
        <v>140</v>
      </c>
      <c r="I13" s="186" t="s">
        <v>140</v>
      </c>
      <c r="J13" s="186" t="s">
        <v>140</v>
      </c>
      <c r="K13" s="186" t="s">
        <v>140</v>
      </c>
      <c r="L13" s="186" t="s">
        <v>140</v>
      </c>
      <c r="M13" s="186" t="s">
        <v>140</v>
      </c>
      <c r="N13" s="188">
        <f t="shared" ref="N13:N18" si="0">SUM((IF(G13="SI",15,0)),(IF(H13="SI",15,0)),(IF(I13="SI",15,0)),(IF(J13="SI",15,0)),(IF(K13="SI",15,0)),(IF(L13="SI",15,0)),(IF(M13="SI",10,IF(M13="INCOMPLETA","5",0))))</f>
        <v>100</v>
      </c>
      <c r="O13" s="186" t="str">
        <f t="shared" ref="O13:O18" si="1">IF(N13&gt;=96,"FUERTE",IF(AND(N13&lt;=95,N13&gt;=86),"MODERADO",IF(AND(N13&lt;86,N13&gt;0),"DEBIL",IF(N13=0,""))))</f>
        <v>FUERTE</v>
      </c>
      <c r="P13" s="189" t="s">
        <v>291</v>
      </c>
      <c r="Q13" s="186" t="str">
        <f t="shared" ref="Q13:Q18" si="2">CONCATENATE(O13,P13)</f>
        <v>FUERTEFUERTE</v>
      </c>
      <c r="R13" s="190" t="str">
        <f t="shared" ref="R13:R18" si="3">IF(Q13="FUERTEFUERTE","FUERTE",IF(Q13="FUERTEMODERADO","MODERADO",IF(Q13="FUERTEDEBIL","DEBIL",IF(Q13="MODERADOFUERTE","MODERADO",IF(Q13="MODERADOMODERADO","MODERADO",IF(Q13="MODERADODEBIL","DEBIL",IF(Q13="DEBILFUERTE","DEBIL",IF(Q13="DEBILMODERADO","DEBIL",IF(Q13="DEBILDEBIL","DEBIL")))))))))</f>
        <v>FUERTE</v>
      </c>
      <c r="S13" s="190">
        <f t="shared" ref="S13:S18" si="4">IF(Q13="FUERTEFUERTE",100,IF(Q13="FUERTEMODERADO",50,IF(Q13="FUERTEDEBIL",0,IF(Q13="MODERADOFUERTE",50,IF(Q13="MODERADOMODERADO",50,IF(Q13="MODERADODEBIL",0,IF(Q13="DEBILFUERTE",0,IF(Q13="DEBILMODERADO",0,IF(Q13="DEBILDEBIL",0)))))))))</f>
        <v>100</v>
      </c>
      <c r="T13" s="407">
        <f>AVERAGE(S13:S18)</f>
        <v>100</v>
      </c>
      <c r="U13" s="407" t="str">
        <f>IF(T13=100,"FUERTE",IF(AND(T13&lt;=99,T13&gt;=50),"MODERADO",IF(T13&lt;50,"DEBIL")))</f>
        <v>FUERTE</v>
      </c>
      <c r="V13" s="18"/>
      <c r="W13" s="18"/>
      <c r="X13" s="18"/>
      <c r="Y13" s="18"/>
      <c r="Z13" s="18"/>
      <c r="AA13" s="18"/>
      <c r="AB13" s="18"/>
      <c r="AC13" s="18"/>
      <c r="AD13" s="18"/>
      <c r="AE13" s="18"/>
      <c r="AF13" s="18"/>
      <c r="AG13" s="18"/>
      <c r="AH13" s="18"/>
      <c r="AI13" s="18"/>
      <c r="AJ13" s="18"/>
      <c r="AK13" s="18"/>
      <c r="AL13" s="18"/>
      <c r="AM13" s="18"/>
      <c r="AN13" s="18"/>
      <c r="AO13" s="18"/>
    </row>
    <row r="14" spans="1:41" ht="96.75" customHeight="1" x14ac:dyDescent="0.25">
      <c r="A14" s="186">
        <v>2</v>
      </c>
      <c r="B14" s="64" t="s">
        <v>292</v>
      </c>
      <c r="C14" s="64" t="s">
        <v>293</v>
      </c>
      <c r="D14" s="187" t="s">
        <v>294</v>
      </c>
      <c r="E14" s="64" t="s">
        <v>289</v>
      </c>
      <c r="F14" s="64" t="s">
        <v>295</v>
      </c>
      <c r="G14" s="186" t="s">
        <v>140</v>
      </c>
      <c r="H14" s="186" t="s">
        <v>140</v>
      </c>
      <c r="I14" s="186" t="s">
        <v>140</v>
      </c>
      <c r="J14" s="186" t="s">
        <v>140</v>
      </c>
      <c r="K14" s="186" t="s">
        <v>140</v>
      </c>
      <c r="L14" s="186" t="s">
        <v>140</v>
      </c>
      <c r="M14" s="186" t="s">
        <v>140</v>
      </c>
      <c r="N14" s="188">
        <f t="shared" si="0"/>
        <v>100</v>
      </c>
      <c r="O14" s="186" t="str">
        <f t="shared" si="1"/>
        <v>FUERTE</v>
      </c>
      <c r="P14" s="189" t="s">
        <v>291</v>
      </c>
      <c r="Q14" s="186" t="str">
        <f t="shared" si="2"/>
        <v>FUERTEFUERTE</v>
      </c>
      <c r="R14" s="190" t="str">
        <f t="shared" si="3"/>
        <v>FUERTE</v>
      </c>
      <c r="S14" s="190">
        <f t="shared" si="4"/>
        <v>100</v>
      </c>
      <c r="T14" s="292"/>
      <c r="U14" s="292"/>
      <c r="V14" s="18"/>
      <c r="W14" s="18"/>
      <c r="X14" s="18"/>
      <c r="Y14" s="18"/>
      <c r="Z14" s="18"/>
      <c r="AA14" s="18"/>
      <c r="AB14" s="18"/>
      <c r="AC14" s="18"/>
      <c r="AD14" s="18"/>
      <c r="AE14" s="18"/>
      <c r="AF14" s="18"/>
      <c r="AG14" s="18"/>
      <c r="AH14" s="18"/>
      <c r="AI14" s="18"/>
      <c r="AJ14" s="18"/>
      <c r="AK14" s="18"/>
      <c r="AL14" s="18"/>
      <c r="AM14" s="18"/>
      <c r="AN14" s="18"/>
      <c r="AO14" s="18"/>
    </row>
    <row r="15" spans="1:41" ht="57" customHeight="1" x14ac:dyDescent="0.25">
      <c r="A15" s="186">
        <v>3</v>
      </c>
      <c r="B15" s="64" t="s">
        <v>296</v>
      </c>
      <c r="C15" s="64" t="s">
        <v>297</v>
      </c>
      <c r="D15" s="187" t="s">
        <v>294</v>
      </c>
      <c r="E15" s="64" t="s">
        <v>289</v>
      </c>
      <c r="F15" s="64" t="s">
        <v>298</v>
      </c>
      <c r="G15" s="186" t="s">
        <v>140</v>
      </c>
      <c r="H15" s="186" t="s">
        <v>140</v>
      </c>
      <c r="I15" s="186" t="s">
        <v>140</v>
      </c>
      <c r="J15" s="186" t="s">
        <v>140</v>
      </c>
      <c r="K15" s="186" t="s">
        <v>140</v>
      </c>
      <c r="L15" s="186" t="s">
        <v>140</v>
      </c>
      <c r="M15" s="186" t="s">
        <v>140</v>
      </c>
      <c r="N15" s="188">
        <f t="shared" si="0"/>
        <v>100</v>
      </c>
      <c r="O15" s="186" t="str">
        <f t="shared" si="1"/>
        <v>FUERTE</v>
      </c>
      <c r="P15" s="189" t="s">
        <v>291</v>
      </c>
      <c r="Q15" s="186" t="str">
        <f t="shared" si="2"/>
        <v>FUERTEFUERTE</v>
      </c>
      <c r="R15" s="190" t="str">
        <f t="shared" si="3"/>
        <v>FUERTE</v>
      </c>
      <c r="S15" s="190">
        <f t="shared" si="4"/>
        <v>100</v>
      </c>
      <c r="T15" s="292"/>
      <c r="U15" s="292"/>
      <c r="V15" s="18"/>
      <c r="W15" s="18"/>
      <c r="X15" s="18"/>
      <c r="Y15" s="18"/>
      <c r="Z15" s="18"/>
      <c r="AA15" s="18"/>
      <c r="AB15" s="18"/>
      <c r="AC15" s="18"/>
      <c r="AD15" s="18"/>
      <c r="AE15" s="18"/>
      <c r="AF15" s="18"/>
      <c r="AG15" s="18"/>
      <c r="AH15" s="18"/>
      <c r="AI15" s="18"/>
      <c r="AJ15" s="18"/>
      <c r="AK15" s="18"/>
      <c r="AL15" s="18"/>
      <c r="AM15" s="18"/>
      <c r="AN15" s="18"/>
      <c r="AO15" s="18"/>
    </row>
    <row r="16" spans="1:41" ht="84" customHeight="1" x14ac:dyDescent="0.25">
      <c r="A16" s="186">
        <v>4</v>
      </c>
      <c r="B16" s="64" t="s">
        <v>299</v>
      </c>
      <c r="C16" s="64" t="s">
        <v>293</v>
      </c>
      <c r="D16" s="187" t="s">
        <v>294</v>
      </c>
      <c r="E16" s="64" t="s">
        <v>289</v>
      </c>
      <c r="F16" s="64" t="s">
        <v>300</v>
      </c>
      <c r="G16" s="186" t="s">
        <v>140</v>
      </c>
      <c r="H16" s="186" t="s">
        <v>140</v>
      </c>
      <c r="I16" s="186" t="s">
        <v>140</v>
      </c>
      <c r="J16" s="186" t="s">
        <v>140</v>
      </c>
      <c r="K16" s="186" t="s">
        <v>140</v>
      </c>
      <c r="L16" s="186" t="s">
        <v>140</v>
      </c>
      <c r="M16" s="186" t="s">
        <v>140</v>
      </c>
      <c r="N16" s="188">
        <f t="shared" si="0"/>
        <v>100</v>
      </c>
      <c r="O16" s="186" t="str">
        <f t="shared" si="1"/>
        <v>FUERTE</v>
      </c>
      <c r="P16" s="189" t="s">
        <v>291</v>
      </c>
      <c r="Q16" s="186" t="str">
        <f t="shared" si="2"/>
        <v>FUERTEFUERTE</v>
      </c>
      <c r="R16" s="190" t="str">
        <f t="shared" si="3"/>
        <v>FUERTE</v>
      </c>
      <c r="S16" s="190">
        <f t="shared" si="4"/>
        <v>100</v>
      </c>
      <c r="T16" s="292"/>
      <c r="U16" s="292"/>
      <c r="V16" s="18"/>
      <c r="W16" s="18"/>
      <c r="X16" s="18"/>
      <c r="Y16" s="18"/>
      <c r="Z16" s="18"/>
      <c r="AA16" s="18"/>
      <c r="AB16" s="18"/>
      <c r="AC16" s="18"/>
      <c r="AD16" s="18"/>
      <c r="AE16" s="18"/>
      <c r="AF16" s="18"/>
      <c r="AG16" s="18"/>
      <c r="AH16" s="18"/>
      <c r="AI16" s="18"/>
      <c r="AJ16" s="18"/>
      <c r="AK16" s="18"/>
      <c r="AL16" s="18"/>
      <c r="AM16" s="18"/>
      <c r="AN16" s="18"/>
      <c r="AO16" s="18"/>
    </row>
    <row r="17" spans="1:21" ht="14.25" customHeight="1" x14ac:dyDescent="0.25">
      <c r="A17" s="186">
        <v>5</v>
      </c>
      <c r="B17" s="78"/>
      <c r="C17" s="78"/>
      <c r="D17" s="187"/>
      <c r="E17" s="186"/>
      <c r="F17" s="191"/>
      <c r="G17" s="186"/>
      <c r="H17" s="186"/>
      <c r="I17" s="186"/>
      <c r="J17" s="186"/>
      <c r="K17" s="186"/>
      <c r="L17" s="186"/>
      <c r="M17" s="186"/>
      <c r="N17" s="188">
        <f t="shared" si="0"/>
        <v>0</v>
      </c>
      <c r="O17" s="186" t="str">
        <f t="shared" si="1"/>
        <v/>
      </c>
      <c r="P17" s="189"/>
      <c r="Q17" s="186" t="str">
        <f t="shared" si="2"/>
        <v/>
      </c>
      <c r="R17" s="190" t="b">
        <f t="shared" si="3"/>
        <v>0</v>
      </c>
      <c r="S17" s="190" t="b">
        <f t="shared" si="4"/>
        <v>0</v>
      </c>
      <c r="T17" s="292"/>
      <c r="U17" s="292"/>
    </row>
    <row r="18" spans="1:21" ht="14.25" customHeight="1" x14ac:dyDescent="0.25">
      <c r="A18" s="186">
        <v>6</v>
      </c>
      <c r="B18" s="78"/>
      <c r="C18" s="78"/>
      <c r="D18" s="187"/>
      <c r="E18" s="186"/>
      <c r="F18" s="191"/>
      <c r="G18" s="186"/>
      <c r="H18" s="186"/>
      <c r="I18" s="186"/>
      <c r="J18" s="186"/>
      <c r="K18" s="186"/>
      <c r="L18" s="186"/>
      <c r="M18" s="186"/>
      <c r="N18" s="188">
        <f t="shared" si="0"/>
        <v>0</v>
      </c>
      <c r="O18" s="186" t="str">
        <f t="shared" si="1"/>
        <v/>
      </c>
      <c r="P18" s="189"/>
      <c r="Q18" s="186" t="str">
        <f t="shared" si="2"/>
        <v/>
      </c>
      <c r="R18" s="190" t="b">
        <f t="shared" si="3"/>
        <v>0</v>
      </c>
      <c r="S18" s="190" t="b">
        <f t="shared" si="4"/>
        <v>0</v>
      </c>
      <c r="T18" s="293"/>
      <c r="U18" s="293"/>
    </row>
    <row r="19" spans="1:21" ht="14.25" customHeight="1" x14ac:dyDescent="0.25">
      <c r="A19" s="4"/>
      <c r="B19" s="4"/>
      <c r="C19" s="4"/>
      <c r="D19" s="4"/>
      <c r="E19" s="4"/>
      <c r="F19" s="4"/>
      <c r="G19" s="4"/>
      <c r="H19" s="4"/>
      <c r="I19" s="4"/>
      <c r="J19" s="4"/>
      <c r="K19" s="4"/>
      <c r="L19" s="4"/>
      <c r="M19" s="4"/>
      <c r="N19" s="4"/>
      <c r="O19" s="4"/>
      <c r="P19" s="4"/>
      <c r="Q19" s="4"/>
      <c r="R19" s="4"/>
      <c r="S19" s="4"/>
      <c r="T19" s="4"/>
      <c r="U19" s="4"/>
    </row>
    <row r="20" spans="1:21" ht="14.25" customHeight="1" x14ac:dyDescent="0.25">
      <c r="A20" s="179"/>
      <c r="B20" s="180" t="s">
        <v>261</v>
      </c>
      <c r="C20" s="180" t="str">
        <f>+MR_Corrup1!G11</f>
        <v>Posibilidad de afectación reputacional  por soborno entrante al modificar o alterar de manera indebida la información registrada en los sistemas de información u omitir intencionalmente algún trámite o entorpecer el flujo normal de los procesos judiciales y extrajudiciales, por parte de los apoderados, dependientes, servidores y/o contratistas a cargo de adelantar los procesos judiciales y/o extrajudiciales, a casusa de obtener un beneficio propio o de un tercero.</v>
      </c>
      <c r="D20" s="181"/>
      <c r="E20" s="4"/>
      <c r="F20" s="4"/>
      <c r="G20" s="4"/>
      <c r="H20" s="4"/>
      <c r="I20" s="4"/>
      <c r="J20" s="4"/>
      <c r="K20" s="4"/>
      <c r="L20" s="4"/>
      <c r="M20" s="4"/>
      <c r="N20" s="4"/>
      <c r="O20" s="4"/>
      <c r="P20" s="4"/>
      <c r="Q20" s="4"/>
      <c r="R20" s="4"/>
      <c r="S20" s="4"/>
      <c r="T20" s="4"/>
      <c r="U20" s="4"/>
    </row>
    <row r="21" spans="1:21" ht="14.25" customHeight="1" x14ac:dyDescent="0.25">
      <c r="A21" s="4"/>
      <c r="B21" s="4"/>
      <c r="C21" s="4"/>
      <c r="D21" s="4"/>
      <c r="E21" s="4"/>
      <c r="F21" s="4"/>
      <c r="G21" s="408" t="s">
        <v>262</v>
      </c>
      <c r="H21" s="366"/>
      <c r="I21" s="366"/>
      <c r="J21" s="366"/>
      <c r="K21" s="366"/>
      <c r="L21" s="366"/>
      <c r="M21" s="366"/>
      <c r="N21" s="366"/>
      <c r="O21" s="373"/>
      <c r="P21" s="417" t="s">
        <v>301</v>
      </c>
      <c r="Q21" s="409" t="s">
        <v>264</v>
      </c>
      <c r="R21" s="410"/>
      <c r="S21" s="411"/>
      <c r="T21" s="416" t="s">
        <v>265</v>
      </c>
      <c r="U21" s="411"/>
    </row>
    <row r="22" spans="1:21" ht="14.25" customHeight="1" x14ac:dyDescent="0.25">
      <c r="A22" s="286" t="s">
        <v>260</v>
      </c>
      <c r="B22" s="279"/>
      <c r="C22" s="279"/>
      <c r="D22" s="279"/>
      <c r="E22" s="279"/>
      <c r="F22" s="280"/>
      <c r="G22" s="286" t="s">
        <v>267</v>
      </c>
      <c r="H22" s="280"/>
      <c r="I22" s="182" t="s">
        <v>268</v>
      </c>
      <c r="J22" s="182" t="s">
        <v>269</v>
      </c>
      <c r="K22" s="182" t="s">
        <v>270</v>
      </c>
      <c r="L22" s="182" t="s">
        <v>271</v>
      </c>
      <c r="M22" s="182" t="s">
        <v>272</v>
      </c>
      <c r="N22" s="420" t="s">
        <v>273</v>
      </c>
      <c r="O22" s="283"/>
      <c r="P22" s="418"/>
      <c r="Q22" s="412"/>
      <c r="R22" s="309"/>
      <c r="S22" s="413"/>
      <c r="T22" s="412"/>
      <c r="U22" s="413"/>
    </row>
    <row r="23" spans="1:21" ht="14.25" customHeight="1" x14ac:dyDescent="0.25">
      <c r="A23" s="183" t="s">
        <v>104</v>
      </c>
      <c r="B23" s="183" t="s">
        <v>274</v>
      </c>
      <c r="C23" s="182" t="s">
        <v>275</v>
      </c>
      <c r="D23" s="182" t="s">
        <v>276</v>
      </c>
      <c r="E23" s="182" t="s">
        <v>277</v>
      </c>
      <c r="F23" s="182" t="s">
        <v>302</v>
      </c>
      <c r="G23" s="185" t="s">
        <v>279</v>
      </c>
      <c r="H23" s="185" t="s">
        <v>280</v>
      </c>
      <c r="I23" s="185" t="s">
        <v>281</v>
      </c>
      <c r="J23" s="185" t="s">
        <v>282</v>
      </c>
      <c r="K23" s="185" t="s">
        <v>283</v>
      </c>
      <c r="L23" s="185" t="s">
        <v>284</v>
      </c>
      <c r="M23" s="185" t="s">
        <v>285</v>
      </c>
      <c r="N23" s="295"/>
      <c r="O23" s="297"/>
      <c r="P23" s="419"/>
      <c r="Q23" s="414"/>
      <c r="R23" s="296"/>
      <c r="S23" s="415"/>
      <c r="T23" s="414"/>
      <c r="U23" s="415"/>
    </row>
    <row r="24" spans="1:21" ht="75" x14ac:dyDescent="0.25">
      <c r="A24" s="186">
        <v>1</v>
      </c>
      <c r="B24" s="64" t="s">
        <v>303</v>
      </c>
      <c r="C24" s="64" t="s">
        <v>287</v>
      </c>
      <c r="D24" s="192" t="s">
        <v>288</v>
      </c>
      <c r="E24" s="193" t="s">
        <v>304</v>
      </c>
      <c r="F24" s="64" t="s">
        <v>169</v>
      </c>
      <c r="G24" s="194" t="s">
        <v>140</v>
      </c>
      <c r="H24" s="186" t="s">
        <v>140</v>
      </c>
      <c r="I24" s="186" t="s">
        <v>140</v>
      </c>
      <c r="J24" s="186" t="s">
        <v>140</v>
      </c>
      <c r="K24" s="186" t="s">
        <v>140</v>
      </c>
      <c r="L24" s="186" t="s">
        <v>140</v>
      </c>
      <c r="M24" s="186" t="s">
        <v>140</v>
      </c>
      <c r="N24" s="188">
        <f t="shared" ref="N24:N29" si="5">SUM((IF(G24="SI",15,0)),(IF(H24="SI",15,0)),(IF(I24="SI",15,0)),(IF(J24="SI",15,0)),(IF(K24="SI",15,0)),(IF(L24="SI",15,0)),(IF(M24="SI",10,IF(M24="INCOMPLETA","5",0))))</f>
        <v>100</v>
      </c>
      <c r="O24" s="186" t="str">
        <f t="shared" ref="O24:O29" si="6">IF(N24&gt;=96,"FUERTE",IF(AND(N24&lt;=95,N24&gt;=86),"MODERADO",IF(AND(N24&lt;86,N24&gt;0),"DEBIL",IF(N24=0,""))))</f>
        <v>FUERTE</v>
      </c>
      <c r="P24" s="189" t="s">
        <v>291</v>
      </c>
      <c r="Q24" s="186" t="str">
        <f t="shared" ref="Q24:Q29" si="7">CONCATENATE(O24,P24)</f>
        <v>FUERTEFUERTE</v>
      </c>
      <c r="R24" s="190" t="str">
        <f t="shared" ref="R24:R29" si="8">IF(Q24="FUERTEFUERTE","FUERTE",IF(Q24="FUERTEMODERADO","MODERADO",IF(Q24="FUERTEDEBIL","DEBIL",IF(Q24="MODERADOFUERTE","MODERADO",IF(Q24="MODERADOMODERADO","MODERADO",IF(Q24="MODERADODEBIL","DEBIL",IF(Q24="DEBILFUERTE","DEBIL",IF(Q24="DEBILMODERADO","DEBIL",IF(Q24="DEBILDEBIL","DEBIL")))))))))</f>
        <v>FUERTE</v>
      </c>
      <c r="S24" s="190">
        <f t="shared" ref="S24:S29" si="9">IF(Q24="FUERTEFUERTE",100,IF(Q24="FUERTEMODERADO",50,IF(Q24="FUERTEDEBIL",0,IF(Q24="MODERADOFUERTE",50,IF(Q24="MODERADOMODERADO",50,IF(Q24="MODERADODEBIL",0,IF(Q24="DEBILFUERTE",0,IF(Q24="DEBILMODERADO",0,IF(Q24="DEBILDEBIL",0)))))))))</f>
        <v>100</v>
      </c>
      <c r="T24" s="407">
        <f>AVERAGE(S24:S29)</f>
        <v>100</v>
      </c>
      <c r="U24" s="407" t="str">
        <f>IF(T24=100,"FUERTE",IF(AND(T24&lt;=99,T24&gt;=50),"MODERADO",IF(T24&lt;50,"DEBIL")))</f>
        <v>FUERTE</v>
      </c>
    </row>
    <row r="25" spans="1:21" ht="105" x14ac:dyDescent="0.25">
      <c r="A25" s="186">
        <v>2</v>
      </c>
      <c r="B25" s="64" t="s">
        <v>305</v>
      </c>
      <c r="C25" s="64" t="s">
        <v>293</v>
      </c>
      <c r="D25" s="192" t="s">
        <v>294</v>
      </c>
      <c r="E25" s="193" t="s">
        <v>306</v>
      </c>
      <c r="F25" s="64" t="s">
        <v>307</v>
      </c>
      <c r="G25" s="194" t="s">
        <v>140</v>
      </c>
      <c r="H25" s="186" t="s">
        <v>140</v>
      </c>
      <c r="I25" s="186" t="s">
        <v>140</v>
      </c>
      <c r="J25" s="186" t="s">
        <v>140</v>
      </c>
      <c r="K25" s="186" t="s">
        <v>140</v>
      </c>
      <c r="L25" s="186" t="s">
        <v>140</v>
      </c>
      <c r="M25" s="186" t="s">
        <v>140</v>
      </c>
      <c r="N25" s="188">
        <f t="shared" si="5"/>
        <v>100</v>
      </c>
      <c r="O25" s="186" t="str">
        <f t="shared" si="6"/>
        <v>FUERTE</v>
      </c>
      <c r="P25" s="189" t="s">
        <v>291</v>
      </c>
      <c r="Q25" s="186" t="str">
        <f t="shared" si="7"/>
        <v>FUERTEFUERTE</v>
      </c>
      <c r="R25" s="190" t="str">
        <f t="shared" si="8"/>
        <v>FUERTE</v>
      </c>
      <c r="S25" s="190">
        <f t="shared" si="9"/>
        <v>100</v>
      </c>
      <c r="T25" s="292"/>
      <c r="U25" s="292"/>
    </row>
    <row r="26" spans="1:21" ht="75" x14ac:dyDescent="0.25">
      <c r="A26" s="186">
        <v>3</v>
      </c>
      <c r="B26" s="38" t="s">
        <v>308</v>
      </c>
      <c r="C26" s="64" t="s">
        <v>309</v>
      </c>
      <c r="D26" s="187" t="s">
        <v>294</v>
      </c>
      <c r="E26" s="193" t="s">
        <v>306</v>
      </c>
      <c r="F26" s="64" t="s">
        <v>310</v>
      </c>
      <c r="G26" s="194" t="s">
        <v>140</v>
      </c>
      <c r="H26" s="186" t="s">
        <v>140</v>
      </c>
      <c r="I26" s="186" t="s">
        <v>140</v>
      </c>
      <c r="J26" s="186" t="s">
        <v>140</v>
      </c>
      <c r="K26" s="186" t="s">
        <v>140</v>
      </c>
      <c r="L26" s="186" t="s">
        <v>140</v>
      </c>
      <c r="M26" s="186" t="s">
        <v>140</v>
      </c>
      <c r="N26" s="188">
        <f t="shared" si="5"/>
        <v>100</v>
      </c>
      <c r="O26" s="186" t="str">
        <f t="shared" si="6"/>
        <v>FUERTE</v>
      </c>
      <c r="P26" s="189"/>
      <c r="Q26" s="186" t="str">
        <f t="shared" si="7"/>
        <v>FUERTE</v>
      </c>
      <c r="R26" s="190" t="b">
        <f t="shared" si="8"/>
        <v>0</v>
      </c>
      <c r="S26" s="190" t="b">
        <f t="shared" si="9"/>
        <v>0</v>
      </c>
      <c r="T26" s="292"/>
      <c r="U26" s="292"/>
    </row>
    <row r="27" spans="1:21" ht="75" x14ac:dyDescent="0.25">
      <c r="A27" s="186">
        <v>4</v>
      </c>
      <c r="B27" s="64" t="s">
        <v>311</v>
      </c>
      <c r="C27" s="64" t="s">
        <v>293</v>
      </c>
      <c r="D27" s="187" t="s">
        <v>288</v>
      </c>
      <c r="E27" s="193" t="s">
        <v>306</v>
      </c>
      <c r="F27" s="64" t="s">
        <v>312</v>
      </c>
      <c r="G27" s="194" t="s">
        <v>140</v>
      </c>
      <c r="H27" s="186" t="s">
        <v>140</v>
      </c>
      <c r="I27" s="186" t="s">
        <v>140</v>
      </c>
      <c r="J27" s="186" t="s">
        <v>140</v>
      </c>
      <c r="K27" s="186" t="s">
        <v>140</v>
      </c>
      <c r="L27" s="186" t="s">
        <v>140</v>
      </c>
      <c r="M27" s="186" t="s">
        <v>140</v>
      </c>
      <c r="N27" s="188">
        <f t="shared" si="5"/>
        <v>100</v>
      </c>
      <c r="O27" s="186" t="str">
        <f t="shared" si="6"/>
        <v>FUERTE</v>
      </c>
      <c r="P27" s="189"/>
      <c r="Q27" s="186" t="str">
        <f t="shared" si="7"/>
        <v>FUERTE</v>
      </c>
      <c r="R27" s="190" t="b">
        <f t="shared" si="8"/>
        <v>0</v>
      </c>
      <c r="S27" s="190" t="b">
        <f t="shared" si="9"/>
        <v>0</v>
      </c>
      <c r="T27" s="292"/>
      <c r="U27" s="292"/>
    </row>
    <row r="28" spans="1:21" ht="75" x14ac:dyDescent="0.25">
      <c r="A28" s="186">
        <v>5</v>
      </c>
      <c r="B28" s="64" t="s">
        <v>313</v>
      </c>
      <c r="C28" s="64" t="s">
        <v>293</v>
      </c>
      <c r="D28" s="187" t="s">
        <v>294</v>
      </c>
      <c r="E28" s="193" t="s">
        <v>306</v>
      </c>
      <c r="F28" s="64" t="s">
        <v>314</v>
      </c>
      <c r="G28" s="194" t="s">
        <v>140</v>
      </c>
      <c r="H28" s="186" t="s">
        <v>140</v>
      </c>
      <c r="I28" s="186" t="s">
        <v>140</v>
      </c>
      <c r="J28" s="186" t="s">
        <v>140</v>
      </c>
      <c r="K28" s="186" t="s">
        <v>140</v>
      </c>
      <c r="L28" s="186" t="s">
        <v>140</v>
      </c>
      <c r="M28" s="186" t="s">
        <v>140</v>
      </c>
      <c r="N28" s="188">
        <f t="shared" si="5"/>
        <v>100</v>
      </c>
      <c r="O28" s="186" t="str">
        <f t="shared" si="6"/>
        <v>FUERTE</v>
      </c>
      <c r="P28" s="189"/>
      <c r="Q28" s="186" t="str">
        <f t="shared" si="7"/>
        <v>FUERTE</v>
      </c>
      <c r="R28" s="190" t="b">
        <f t="shared" si="8"/>
        <v>0</v>
      </c>
      <c r="S28" s="190" t="b">
        <f t="shared" si="9"/>
        <v>0</v>
      </c>
      <c r="T28" s="292"/>
      <c r="U28" s="292"/>
    </row>
    <row r="29" spans="1:21" ht="14.25" customHeight="1" x14ac:dyDescent="0.25">
      <c r="A29" s="186">
        <v>6</v>
      </c>
      <c r="B29" s="78"/>
      <c r="C29" s="78"/>
      <c r="D29" s="187"/>
      <c r="E29" s="186"/>
      <c r="F29" s="195"/>
      <c r="G29" s="186"/>
      <c r="H29" s="186"/>
      <c r="I29" s="186"/>
      <c r="J29" s="186"/>
      <c r="K29" s="186"/>
      <c r="L29" s="186"/>
      <c r="M29" s="186"/>
      <c r="N29" s="188">
        <f t="shared" si="5"/>
        <v>0</v>
      </c>
      <c r="O29" s="186" t="str">
        <f t="shared" si="6"/>
        <v/>
      </c>
      <c r="P29" s="189"/>
      <c r="Q29" s="186" t="str">
        <f t="shared" si="7"/>
        <v/>
      </c>
      <c r="R29" s="190" t="b">
        <f t="shared" si="8"/>
        <v>0</v>
      </c>
      <c r="S29" s="190" t="b">
        <f t="shared" si="9"/>
        <v>0</v>
      </c>
      <c r="T29" s="293"/>
      <c r="U29" s="293"/>
    </row>
    <row r="30" spans="1:21" ht="14.25" customHeight="1" x14ac:dyDescent="0.25">
      <c r="A30" s="4"/>
      <c r="B30" s="4"/>
      <c r="C30" s="4"/>
      <c r="D30" s="4"/>
      <c r="E30" s="4"/>
      <c r="F30" s="4"/>
      <c r="G30" s="4"/>
      <c r="H30" s="4"/>
      <c r="I30" s="4"/>
      <c r="J30" s="4"/>
      <c r="K30" s="4"/>
      <c r="L30" s="4"/>
      <c r="M30" s="4"/>
      <c r="N30" s="4"/>
      <c r="O30" s="4"/>
      <c r="P30" s="4"/>
      <c r="Q30" s="4"/>
      <c r="R30" s="4"/>
      <c r="S30" s="4"/>
      <c r="T30" s="4"/>
      <c r="U30" s="4"/>
    </row>
    <row r="31" spans="1:21" ht="14.25" hidden="1" customHeight="1" x14ac:dyDescent="0.25">
      <c r="A31" s="179"/>
      <c r="B31" s="180" t="s">
        <v>261</v>
      </c>
      <c r="C31" s="180">
        <f>+MR_Corrup1!G12</f>
        <v>0</v>
      </c>
      <c r="D31" s="181"/>
      <c r="E31" s="4"/>
      <c r="F31" s="4"/>
      <c r="G31" s="4"/>
      <c r="H31" s="4"/>
      <c r="I31" s="4"/>
      <c r="J31" s="4"/>
      <c r="K31" s="4"/>
      <c r="L31" s="4"/>
      <c r="M31" s="4"/>
      <c r="N31" s="4"/>
      <c r="O31" s="4"/>
      <c r="P31" s="4"/>
      <c r="Q31" s="4"/>
      <c r="R31" s="4"/>
      <c r="S31" s="4"/>
      <c r="T31" s="4"/>
      <c r="U31" s="4"/>
    </row>
    <row r="32" spans="1:21" ht="14.25" hidden="1" customHeight="1" x14ac:dyDescent="0.25">
      <c r="A32" s="4"/>
      <c r="B32" s="4"/>
      <c r="C32" s="4"/>
      <c r="D32" s="4"/>
      <c r="E32" s="4"/>
      <c r="F32" s="4"/>
      <c r="G32" s="408" t="s">
        <v>262</v>
      </c>
      <c r="H32" s="366"/>
      <c r="I32" s="366"/>
      <c r="J32" s="366"/>
      <c r="K32" s="366"/>
      <c r="L32" s="366"/>
      <c r="M32" s="366"/>
      <c r="N32" s="366"/>
      <c r="O32" s="373"/>
      <c r="P32" s="417" t="s">
        <v>315</v>
      </c>
      <c r="Q32" s="409" t="s">
        <v>264</v>
      </c>
      <c r="R32" s="410"/>
      <c r="S32" s="411"/>
      <c r="T32" s="416" t="s">
        <v>265</v>
      </c>
      <c r="U32" s="411"/>
    </row>
    <row r="33" spans="1:21" ht="14.25" hidden="1" customHeight="1" x14ac:dyDescent="0.25">
      <c r="A33" s="286" t="s">
        <v>260</v>
      </c>
      <c r="B33" s="279"/>
      <c r="C33" s="279"/>
      <c r="D33" s="279"/>
      <c r="E33" s="279"/>
      <c r="F33" s="280"/>
      <c r="G33" s="286" t="s">
        <v>267</v>
      </c>
      <c r="H33" s="280"/>
      <c r="I33" s="182" t="s">
        <v>268</v>
      </c>
      <c r="J33" s="182" t="s">
        <v>269</v>
      </c>
      <c r="K33" s="182" t="s">
        <v>270</v>
      </c>
      <c r="L33" s="182" t="s">
        <v>271</v>
      </c>
      <c r="M33" s="182" t="s">
        <v>272</v>
      </c>
      <c r="N33" s="420" t="s">
        <v>273</v>
      </c>
      <c r="O33" s="283"/>
      <c r="P33" s="418"/>
      <c r="Q33" s="412"/>
      <c r="R33" s="309"/>
      <c r="S33" s="413"/>
      <c r="T33" s="412"/>
      <c r="U33" s="413"/>
    </row>
    <row r="34" spans="1:21" ht="14.25" hidden="1" customHeight="1" x14ac:dyDescent="0.25">
      <c r="A34" s="183" t="s">
        <v>104</v>
      </c>
      <c r="B34" s="183" t="s">
        <v>274</v>
      </c>
      <c r="C34" s="182" t="s">
        <v>275</v>
      </c>
      <c r="D34" s="182" t="s">
        <v>276</v>
      </c>
      <c r="E34" s="182" t="s">
        <v>277</v>
      </c>
      <c r="F34" s="182" t="s">
        <v>316</v>
      </c>
      <c r="G34" s="185" t="s">
        <v>279</v>
      </c>
      <c r="H34" s="185" t="s">
        <v>280</v>
      </c>
      <c r="I34" s="185" t="s">
        <v>281</v>
      </c>
      <c r="J34" s="185" t="s">
        <v>282</v>
      </c>
      <c r="K34" s="185" t="s">
        <v>283</v>
      </c>
      <c r="L34" s="185" t="s">
        <v>284</v>
      </c>
      <c r="M34" s="185" t="s">
        <v>285</v>
      </c>
      <c r="N34" s="295"/>
      <c r="O34" s="297"/>
      <c r="P34" s="419"/>
      <c r="Q34" s="414"/>
      <c r="R34" s="296"/>
      <c r="S34" s="415"/>
      <c r="T34" s="414"/>
      <c r="U34" s="415"/>
    </row>
    <row r="35" spans="1:21" ht="14.25" hidden="1" customHeight="1" x14ac:dyDescent="0.25">
      <c r="A35" s="186">
        <v>1</v>
      </c>
      <c r="B35" s="111"/>
      <c r="C35" s="111"/>
      <c r="D35" s="192"/>
      <c r="E35" s="89"/>
      <c r="F35" s="89"/>
      <c r="G35" s="186"/>
      <c r="H35" s="186"/>
      <c r="I35" s="186"/>
      <c r="J35" s="186"/>
      <c r="K35" s="186"/>
      <c r="L35" s="186"/>
      <c r="M35" s="186"/>
      <c r="N35" s="188">
        <f t="shared" ref="N35:N40" si="10">SUM((IF(G35="SI",15,0)),(IF(H35="SI",15,0)),(IF(I35="SI",15,0)),(IF(J35="SI",15,0)),(IF(K35="SI",15,0)),(IF(L35="SI",15,0)),(IF(M35="SI",10,IF(M35="INCOMPLETA","5",0))))</f>
        <v>0</v>
      </c>
      <c r="O35" s="186" t="str">
        <f t="shared" ref="O35:O40" si="11">IF(N35&gt;=96,"FUERTE",IF(AND(N35&lt;=95,N35&gt;=86),"MODERADO",IF(AND(N35&lt;86,N35&gt;0),"DEBIL",IF(N35=0,""))))</f>
        <v/>
      </c>
      <c r="P35" s="189" t="s">
        <v>291</v>
      </c>
      <c r="Q35" s="186" t="str">
        <f t="shared" ref="Q35:Q40" si="12">CONCATENATE(O35,P35)</f>
        <v>FUERTE</v>
      </c>
      <c r="R35" s="190" t="b">
        <f t="shared" ref="R35:R40" si="13">IF(Q35="FUERTEFUERTE","FUERTE",IF(Q35="FUERTEMODERADO","MODERADO",IF(Q35="FUERTEDEBIL","DEBIL",IF(Q35="MODERADOFUERTE","MODERADO",IF(Q35="MODERADOMODERADO","MODERADO",IF(Q35="MODERADODEBIL","DEBIL",IF(Q35="DEBILFUERTE","DEBIL",IF(Q35="DEBILMODERADO","DEBIL",IF(Q35="DEBILDEBIL","DEBIL")))))))))</f>
        <v>0</v>
      </c>
      <c r="S35" s="190" t="b">
        <f t="shared" ref="S35:S40" si="14">IF(Q35="FUERTEFUERTE",100,IF(Q35="FUERTEMODERADO",50,IF(Q35="FUERTEDEBIL",0,IF(Q35="MODERADOFUERTE",50,IF(Q35="MODERADOMODERADO",50,IF(Q35="MODERADODEBIL",0,IF(Q35="DEBILFUERTE",0,IF(Q35="DEBILMODERADO",0,IF(Q35="DEBILDEBIL",0)))))))))</f>
        <v>0</v>
      </c>
      <c r="T35" s="407" t="e">
        <f>AVERAGE(S35:S40)</f>
        <v>#DIV/0!</v>
      </c>
      <c r="U35" s="407" t="e">
        <f>IF(T35=100,"FUERTE",IF(AND(T35&lt;=99,T35&gt;=50),"MODERADO",IF(T35&lt;50,"DEBIL")))</f>
        <v>#DIV/0!</v>
      </c>
    </row>
    <row r="36" spans="1:21" ht="14.25" hidden="1" customHeight="1" x14ac:dyDescent="0.25">
      <c r="A36" s="186">
        <v>2</v>
      </c>
      <c r="B36" s="111"/>
      <c r="C36" s="111"/>
      <c r="D36" s="192"/>
      <c r="E36" s="78"/>
      <c r="F36" s="78"/>
      <c r="G36" s="186"/>
      <c r="H36" s="186"/>
      <c r="I36" s="186"/>
      <c r="J36" s="186"/>
      <c r="K36" s="186"/>
      <c r="L36" s="186"/>
      <c r="M36" s="186"/>
      <c r="N36" s="188">
        <f t="shared" si="10"/>
        <v>0</v>
      </c>
      <c r="O36" s="186" t="str">
        <f t="shared" si="11"/>
        <v/>
      </c>
      <c r="P36" s="189" t="s">
        <v>291</v>
      </c>
      <c r="Q36" s="186" t="str">
        <f t="shared" si="12"/>
        <v>FUERTE</v>
      </c>
      <c r="R36" s="190" t="b">
        <f t="shared" si="13"/>
        <v>0</v>
      </c>
      <c r="S36" s="190" t="b">
        <f t="shared" si="14"/>
        <v>0</v>
      </c>
      <c r="T36" s="292"/>
      <c r="U36" s="292"/>
    </row>
    <row r="37" spans="1:21" ht="14.25" hidden="1" customHeight="1" x14ac:dyDescent="0.25">
      <c r="A37" s="186">
        <v>3</v>
      </c>
      <c r="B37" s="111"/>
      <c r="C37" s="111"/>
      <c r="D37" s="192"/>
      <c r="E37" s="78"/>
      <c r="F37" s="78"/>
      <c r="G37" s="186"/>
      <c r="H37" s="186"/>
      <c r="I37" s="186"/>
      <c r="J37" s="186"/>
      <c r="K37" s="186"/>
      <c r="L37" s="186"/>
      <c r="M37" s="186"/>
      <c r="N37" s="188">
        <f t="shared" si="10"/>
        <v>0</v>
      </c>
      <c r="O37" s="186" t="str">
        <f t="shared" si="11"/>
        <v/>
      </c>
      <c r="P37" s="189" t="s">
        <v>291</v>
      </c>
      <c r="Q37" s="186" t="str">
        <f t="shared" si="12"/>
        <v>FUERTE</v>
      </c>
      <c r="R37" s="190" t="b">
        <f t="shared" si="13"/>
        <v>0</v>
      </c>
      <c r="S37" s="190" t="b">
        <f t="shared" si="14"/>
        <v>0</v>
      </c>
      <c r="T37" s="292"/>
      <c r="U37" s="292"/>
    </row>
    <row r="38" spans="1:21" ht="14.25" hidden="1" customHeight="1" x14ac:dyDescent="0.25">
      <c r="A38" s="186">
        <v>4</v>
      </c>
      <c r="B38" s="111"/>
      <c r="C38" s="111"/>
      <c r="D38" s="192"/>
      <c r="E38" s="78"/>
      <c r="F38" s="78"/>
      <c r="G38" s="186"/>
      <c r="H38" s="186"/>
      <c r="I38" s="186"/>
      <c r="J38" s="186"/>
      <c r="K38" s="186"/>
      <c r="L38" s="186"/>
      <c r="M38" s="186"/>
      <c r="N38" s="188">
        <f t="shared" si="10"/>
        <v>0</v>
      </c>
      <c r="O38" s="186" t="str">
        <f t="shared" si="11"/>
        <v/>
      </c>
      <c r="P38" s="189" t="s">
        <v>291</v>
      </c>
      <c r="Q38" s="186" t="str">
        <f t="shared" si="12"/>
        <v>FUERTE</v>
      </c>
      <c r="R38" s="190" t="b">
        <f t="shared" si="13"/>
        <v>0</v>
      </c>
      <c r="S38" s="190" t="b">
        <f t="shared" si="14"/>
        <v>0</v>
      </c>
      <c r="T38" s="292"/>
      <c r="U38" s="292"/>
    </row>
    <row r="39" spans="1:21" ht="14.25" hidden="1" customHeight="1" x14ac:dyDescent="0.25">
      <c r="A39" s="186">
        <v>5</v>
      </c>
      <c r="B39" s="111"/>
      <c r="C39" s="111"/>
      <c r="D39" s="192"/>
      <c r="E39" s="78"/>
      <c r="F39" s="78"/>
      <c r="G39" s="186"/>
      <c r="H39" s="186"/>
      <c r="I39" s="186"/>
      <c r="J39" s="186"/>
      <c r="K39" s="186"/>
      <c r="L39" s="186"/>
      <c r="M39" s="186"/>
      <c r="N39" s="188">
        <f t="shared" si="10"/>
        <v>0</v>
      </c>
      <c r="O39" s="186" t="str">
        <f t="shared" si="11"/>
        <v/>
      </c>
      <c r="P39" s="189" t="s">
        <v>291</v>
      </c>
      <c r="Q39" s="186" t="str">
        <f t="shared" si="12"/>
        <v>FUERTE</v>
      </c>
      <c r="R39" s="190" t="b">
        <f t="shared" si="13"/>
        <v>0</v>
      </c>
      <c r="S39" s="190" t="b">
        <f t="shared" si="14"/>
        <v>0</v>
      </c>
      <c r="T39" s="292"/>
      <c r="U39" s="292"/>
    </row>
    <row r="40" spans="1:21" ht="14.25" hidden="1" customHeight="1" x14ac:dyDescent="0.25">
      <c r="A40" s="186">
        <v>6</v>
      </c>
      <c r="B40" s="78"/>
      <c r="C40" s="111"/>
      <c r="D40" s="192"/>
      <c r="E40" s="78"/>
      <c r="F40" s="78"/>
      <c r="G40" s="186"/>
      <c r="H40" s="186"/>
      <c r="I40" s="186"/>
      <c r="J40" s="186"/>
      <c r="K40" s="186"/>
      <c r="L40" s="186"/>
      <c r="M40" s="186"/>
      <c r="N40" s="188">
        <f t="shared" si="10"/>
        <v>0</v>
      </c>
      <c r="O40" s="186" t="str">
        <f t="shared" si="11"/>
        <v/>
      </c>
      <c r="P40" s="189" t="s">
        <v>291</v>
      </c>
      <c r="Q40" s="186" t="str">
        <f t="shared" si="12"/>
        <v>FUERTE</v>
      </c>
      <c r="R40" s="190" t="b">
        <f t="shared" si="13"/>
        <v>0</v>
      </c>
      <c r="S40" s="190" t="b">
        <f t="shared" si="14"/>
        <v>0</v>
      </c>
      <c r="T40" s="293"/>
      <c r="U40" s="293"/>
    </row>
    <row r="41" spans="1:21" ht="14.25" hidden="1" customHeight="1" x14ac:dyDescent="0.25">
      <c r="A41" s="4"/>
      <c r="B41" s="4"/>
      <c r="C41" s="4"/>
      <c r="D41" s="4"/>
      <c r="E41" s="4"/>
      <c r="F41" s="4"/>
      <c r="G41" s="4"/>
      <c r="H41" s="4"/>
      <c r="I41" s="4"/>
      <c r="J41" s="4"/>
      <c r="K41" s="4"/>
      <c r="L41" s="4"/>
      <c r="M41" s="4"/>
      <c r="N41" s="4"/>
      <c r="O41" s="4"/>
      <c r="P41" s="4"/>
      <c r="Q41" s="4"/>
      <c r="R41" s="4"/>
      <c r="S41" s="4"/>
      <c r="T41" s="4"/>
      <c r="U41" s="4"/>
    </row>
    <row r="42" spans="1:21" ht="14.25" hidden="1" customHeight="1" x14ac:dyDescent="0.25">
      <c r="A42" s="179"/>
      <c r="B42" s="180" t="s">
        <v>261</v>
      </c>
      <c r="C42" s="180">
        <f>+MR_Corrup1!G13</f>
        <v>0</v>
      </c>
      <c r="D42" s="181"/>
      <c r="E42" s="4"/>
      <c r="F42" s="4"/>
      <c r="G42" s="4"/>
      <c r="H42" s="4"/>
      <c r="I42" s="4"/>
      <c r="J42" s="4"/>
      <c r="K42" s="4"/>
      <c r="L42" s="4"/>
      <c r="M42" s="4"/>
      <c r="N42" s="4"/>
      <c r="O42" s="4"/>
      <c r="P42" s="4"/>
      <c r="Q42" s="4"/>
      <c r="R42" s="4"/>
      <c r="S42" s="4"/>
      <c r="T42" s="4"/>
      <c r="U42" s="4"/>
    </row>
    <row r="43" spans="1:21" ht="14.25" hidden="1" customHeight="1" x14ac:dyDescent="0.25">
      <c r="A43" s="4"/>
      <c r="B43" s="4"/>
      <c r="C43" s="4"/>
      <c r="D43" s="4"/>
      <c r="E43" s="4"/>
      <c r="F43" s="4"/>
      <c r="G43" s="408" t="s">
        <v>262</v>
      </c>
      <c r="H43" s="366"/>
      <c r="I43" s="366"/>
      <c r="J43" s="366"/>
      <c r="K43" s="366"/>
      <c r="L43" s="366"/>
      <c r="M43" s="366"/>
      <c r="N43" s="366"/>
      <c r="O43" s="373"/>
      <c r="P43" s="417" t="s">
        <v>317</v>
      </c>
      <c r="Q43" s="409" t="s">
        <v>264</v>
      </c>
      <c r="R43" s="410"/>
      <c r="S43" s="411"/>
      <c r="T43" s="416" t="s">
        <v>265</v>
      </c>
      <c r="U43" s="411"/>
    </row>
    <row r="44" spans="1:21" ht="14.25" hidden="1" customHeight="1" x14ac:dyDescent="0.25">
      <c r="A44" s="286" t="s">
        <v>260</v>
      </c>
      <c r="B44" s="279"/>
      <c r="C44" s="279"/>
      <c r="D44" s="279"/>
      <c r="E44" s="279"/>
      <c r="F44" s="280"/>
      <c r="G44" s="286" t="s">
        <v>267</v>
      </c>
      <c r="H44" s="280"/>
      <c r="I44" s="182" t="s">
        <v>268</v>
      </c>
      <c r="J44" s="182" t="s">
        <v>269</v>
      </c>
      <c r="K44" s="182" t="s">
        <v>270</v>
      </c>
      <c r="L44" s="182" t="s">
        <v>271</v>
      </c>
      <c r="M44" s="182" t="s">
        <v>272</v>
      </c>
      <c r="N44" s="420" t="s">
        <v>273</v>
      </c>
      <c r="O44" s="283"/>
      <c r="P44" s="418"/>
      <c r="Q44" s="412"/>
      <c r="R44" s="309"/>
      <c r="S44" s="413"/>
      <c r="T44" s="412"/>
      <c r="U44" s="413"/>
    </row>
    <row r="45" spans="1:21" ht="14.25" hidden="1" customHeight="1" x14ac:dyDescent="0.25">
      <c r="A45" s="183" t="s">
        <v>104</v>
      </c>
      <c r="B45" s="183" t="s">
        <v>274</v>
      </c>
      <c r="C45" s="182" t="s">
        <v>275</v>
      </c>
      <c r="D45" s="182" t="s">
        <v>276</v>
      </c>
      <c r="E45" s="182" t="s">
        <v>277</v>
      </c>
      <c r="F45" s="182" t="s">
        <v>318</v>
      </c>
      <c r="G45" s="185" t="s">
        <v>279</v>
      </c>
      <c r="H45" s="185" t="s">
        <v>280</v>
      </c>
      <c r="I45" s="185" t="s">
        <v>281</v>
      </c>
      <c r="J45" s="185" t="s">
        <v>282</v>
      </c>
      <c r="K45" s="185" t="s">
        <v>283</v>
      </c>
      <c r="L45" s="185" t="s">
        <v>284</v>
      </c>
      <c r="M45" s="185" t="s">
        <v>285</v>
      </c>
      <c r="N45" s="295"/>
      <c r="O45" s="297"/>
      <c r="P45" s="419"/>
      <c r="Q45" s="414"/>
      <c r="R45" s="296"/>
      <c r="S45" s="415"/>
      <c r="T45" s="414"/>
      <c r="U45" s="415"/>
    </row>
    <row r="46" spans="1:21" ht="14.25" hidden="1" customHeight="1" x14ac:dyDescent="0.25">
      <c r="A46" s="186">
        <v>1</v>
      </c>
      <c r="B46" s="78"/>
      <c r="C46" s="78"/>
      <c r="D46" s="187"/>
      <c r="E46" s="186"/>
      <c r="F46" s="191"/>
      <c r="G46" s="186"/>
      <c r="H46" s="186"/>
      <c r="I46" s="186"/>
      <c r="J46" s="186"/>
      <c r="K46" s="186"/>
      <c r="L46" s="186"/>
      <c r="M46" s="186"/>
      <c r="N46" s="188">
        <f t="shared" ref="N46:N51" si="15">SUM((IF(G46="SI",15,0)),(IF(H46="SI",15,0)),(IF(I46="SI",15,0)),(IF(J46="SI",15,0)),(IF(K46="SI",15,0)),(IF(L46="SI",15,0)),(IF(M46="SI",10,IF(M46="INCOMPLETA","5",0))))</f>
        <v>0</v>
      </c>
      <c r="O46" s="186" t="str">
        <f t="shared" ref="O46:O51" si="16">IF(N46&gt;=96,"FUERTE",IF(AND(N46&lt;=95,N46&gt;=86),"MODERADO",IF(AND(N46&lt;86,N46&gt;0),"DEBIL",IF(N46=0,""))))</f>
        <v/>
      </c>
      <c r="P46" s="189"/>
      <c r="Q46" s="186" t="str">
        <f t="shared" ref="Q46:Q51" si="17">CONCATENATE(O46,P46)</f>
        <v/>
      </c>
      <c r="R46" s="190" t="b">
        <f t="shared" ref="R46:R51" si="18">IF(Q46="FUERTEFUERTE","FUERTE",IF(Q46="FUERTEMODERADO","MODERADO",IF(Q46="FUERTEDEBIL","DEBIL",IF(Q46="MODERADOFUERTE","MODERADO",IF(Q46="MODERADOMODERADO","MODERADO",IF(Q46="MODERADODEBIL","DEBIL",IF(Q46="DEBILFUERTE","DEBIL",IF(Q46="DEBILMODERADO","DEBIL",IF(Q46="DEBILDEBIL","DEBIL")))))))))</f>
        <v>0</v>
      </c>
      <c r="S46" s="190" t="b">
        <f t="shared" ref="S46:S51" si="19">IF(Q46="FUERTEFUERTE",100,IF(Q46="FUERTEMODERADO",50,IF(Q46="FUERTEDEBIL",0,IF(Q46="MODERADOFUERTE",50,IF(Q46="MODERADOMODERADO",50,IF(Q46="MODERADODEBIL",0,IF(Q46="DEBILFUERTE",0,IF(Q46="DEBILMODERADO",0,IF(Q46="DEBILDEBIL",0)))))))))</f>
        <v>0</v>
      </c>
      <c r="T46" s="407" t="e">
        <f>AVERAGE(S46:S51)</f>
        <v>#DIV/0!</v>
      </c>
      <c r="U46" s="407" t="e">
        <f>IF(T46=100,"FUERTE",IF(AND(T46&lt;=99,T46&gt;=50),"MODERADO",IF(T46&lt;50,"DEBIL")))</f>
        <v>#DIV/0!</v>
      </c>
    </row>
    <row r="47" spans="1:21" ht="14.25" hidden="1" customHeight="1" x14ac:dyDescent="0.25">
      <c r="A47" s="186">
        <v>2</v>
      </c>
      <c r="B47" s="78"/>
      <c r="C47" s="78"/>
      <c r="D47" s="187"/>
      <c r="E47" s="186"/>
      <c r="F47" s="191"/>
      <c r="G47" s="186"/>
      <c r="H47" s="186"/>
      <c r="I47" s="186"/>
      <c r="J47" s="186"/>
      <c r="K47" s="186"/>
      <c r="L47" s="186"/>
      <c r="M47" s="186"/>
      <c r="N47" s="188">
        <f t="shared" si="15"/>
        <v>0</v>
      </c>
      <c r="O47" s="186" t="str">
        <f t="shared" si="16"/>
        <v/>
      </c>
      <c r="P47" s="189"/>
      <c r="Q47" s="186" t="str">
        <f t="shared" si="17"/>
        <v/>
      </c>
      <c r="R47" s="190" t="b">
        <f t="shared" si="18"/>
        <v>0</v>
      </c>
      <c r="S47" s="190" t="b">
        <f t="shared" si="19"/>
        <v>0</v>
      </c>
      <c r="T47" s="292"/>
      <c r="U47" s="292"/>
    </row>
    <row r="48" spans="1:21" ht="14.25" hidden="1" customHeight="1" x14ac:dyDescent="0.25">
      <c r="A48" s="186">
        <v>3</v>
      </c>
      <c r="B48" s="78"/>
      <c r="C48" s="78"/>
      <c r="D48" s="187"/>
      <c r="E48" s="186"/>
      <c r="F48" s="191"/>
      <c r="G48" s="186"/>
      <c r="H48" s="186"/>
      <c r="I48" s="186"/>
      <c r="J48" s="186"/>
      <c r="K48" s="186"/>
      <c r="L48" s="186"/>
      <c r="M48" s="186"/>
      <c r="N48" s="188">
        <f t="shared" si="15"/>
        <v>0</v>
      </c>
      <c r="O48" s="186" t="str">
        <f t="shared" si="16"/>
        <v/>
      </c>
      <c r="P48" s="189"/>
      <c r="Q48" s="186" t="str">
        <f t="shared" si="17"/>
        <v/>
      </c>
      <c r="R48" s="190" t="b">
        <f t="shared" si="18"/>
        <v>0</v>
      </c>
      <c r="S48" s="190" t="b">
        <f t="shared" si="19"/>
        <v>0</v>
      </c>
      <c r="T48" s="292"/>
      <c r="U48" s="292"/>
    </row>
    <row r="49" spans="1:21" ht="14.25" hidden="1" customHeight="1" x14ac:dyDescent="0.25">
      <c r="A49" s="186">
        <v>4</v>
      </c>
      <c r="B49" s="78"/>
      <c r="C49" s="78"/>
      <c r="D49" s="187"/>
      <c r="E49" s="186"/>
      <c r="F49" s="191"/>
      <c r="G49" s="186"/>
      <c r="H49" s="186"/>
      <c r="I49" s="186"/>
      <c r="J49" s="186"/>
      <c r="K49" s="186"/>
      <c r="L49" s="186"/>
      <c r="M49" s="186"/>
      <c r="N49" s="188">
        <f t="shared" si="15"/>
        <v>0</v>
      </c>
      <c r="O49" s="186" t="str">
        <f t="shared" si="16"/>
        <v/>
      </c>
      <c r="P49" s="189"/>
      <c r="Q49" s="186" t="str">
        <f t="shared" si="17"/>
        <v/>
      </c>
      <c r="R49" s="190" t="b">
        <f t="shared" si="18"/>
        <v>0</v>
      </c>
      <c r="S49" s="190" t="b">
        <f t="shared" si="19"/>
        <v>0</v>
      </c>
      <c r="T49" s="292"/>
      <c r="U49" s="292"/>
    </row>
    <row r="50" spans="1:21" ht="14.25" hidden="1" customHeight="1" x14ac:dyDescent="0.25">
      <c r="A50" s="186">
        <v>5</v>
      </c>
      <c r="B50" s="78"/>
      <c r="C50" s="78"/>
      <c r="D50" s="187"/>
      <c r="E50" s="186"/>
      <c r="F50" s="191"/>
      <c r="G50" s="186"/>
      <c r="H50" s="186"/>
      <c r="I50" s="186"/>
      <c r="J50" s="186"/>
      <c r="K50" s="186"/>
      <c r="L50" s="186"/>
      <c r="M50" s="186"/>
      <c r="N50" s="188">
        <f t="shared" si="15"/>
        <v>0</v>
      </c>
      <c r="O50" s="186" t="str">
        <f t="shared" si="16"/>
        <v/>
      </c>
      <c r="P50" s="189"/>
      <c r="Q50" s="186" t="str">
        <f t="shared" si="17"/>
        <v/>
      </c>
      <c r="R50" s="190" t="b">
        <f t="shared" si="18"/>
        <v>0</v>
      </c>
      <c r="S50" s="190" t="b">
        <f t="shared" si="19"/>
        <v>0</v>
      </c>
      <c r="T50" s="292"/>
      <c r="U50" s="292"/>
    </row>
    <row r="51" spans="1:21" ht="14.25" hidden="1" customHeight="1" x14ac:dyDescent="0.25">
      <c r="A51" s="186">
        <v>6</v>
      </c>
      <c r="B51" s="78"/>
      <c r="C51" s="78"/>
      <c r="D51" s="187"/>
      <c r="E51" s="186"/>
      <c r="F51" s="191"/>
      <c r="G51" s="186"/>
      <c r="H51" s="186"/>
      <c r="I51" s="186"/>
      <c r="J51" s="186"/>
      <c r="K51" s="186"/>
      <c r="L51" s="186"/>
      <c r="M51" s="186"/>
      <c r="N51" s="188">
        <f t="shared" si="15"/>
        <v>0</v>
      </c>
      <c r="O51" s="186" t="str">
        <f t="shared" si="16"/>
        <v/>
      </c>
      <c r="P51" s="189"/>
      <c r="Q51" s="186" t="str">
        <f t="shared" si="17"/>
        <v/>
      </c>
      <c r="R51" s="190" t="b">
        <f t="shared" si="18"/>
        <v>0</v>
      </c>
      <c r="S51" s="190" t="b">
        <f t="shared" si="19"/>
        <v>0</v>
      </c>
      <c r="T51" s="293"/>
      <c r="U51" s="293"/>
    </row>
    <row r="52" spans="1:21" ht="14.25" hidden="1" customHeight="1" x14ac:dyDescent="0.25">
      <c r="A52" s="4"/>
      <c r="B52" s="4"/>
      <c r="C52" s="4"/>
      <c r="D52" s="4"/>
      <c r="E52" s="4"/>
      <c r="F52" s="4"/>
      <c r="G52" s="4"/>
      <c r="H52" s="4"/>
      <c r="I52" s="4"/>
      <c r="J52" s="4"/>
      <c r="K52" s="4"/>
      <c r="L52" s="4"/>
      <c r="M52" s="4"/>
      <c r="N52" s="4"/>
      <c r="O52" s="4"/>
      <c r="P52" s="4"/>
      <c r="Q52" s="4"/>
      <c r="R52" s="4"/>
      <c r="S52" s="4"/>
      <c r="T52" s="4"/>
      <c r="U52" s="4"/>
    </row>
    <row r="53" spans="1:21" ht="14.25" hidden="1" customHeight="1" x14ac:dyDescent="0.25">
      <c r="A53" s="179"/>
      <c r="B53" s="180" t="s">
        <v>261</v>
      </c>
      <c r="C53" s="180">
        <f>+MR_Corrup1!G14</f>
        <v>0</v>
      </c>
      <c r="D53" s="181"/>
      <c r="E53" s="4"/>
      <c r="F53" s="4"/>
      <c r="G53" s="4"/>
      <c r="H53" s="4"/>
      <c r="I53" s="4"/>
      <c r="J53" s="4"/>
      <c r="K53" s="4"/>
      <c r="L53" s="4"/>
      <c r="M53" s="4"/>
      <c r="N53" s="4"/>
      <c r="O53" s="4"/>
      <c r="P53" s="4"/>
      <c r="Q53" s="4"/>
      <c r="R53" s="4"/>
      <c r="S53" s="4"/>
      <c r="T53" s="4"/>
      <c r="U53" s="4"/>
    </row>
    <row r="54" spans="1:21" ht="14.25" hidden="1" customHeight="1" x14ac:dyDescent="0.25">
      <c r="A54" s="4"/>
      <c r="B54" s="4"/>
      <c r="C54" s="4"/>
      <c r="D54" s="4"/>
      <c r="E54" s="4"/>
      <c r="F54" s="4"/>
      <c r="G54" s="408" t="s">
        <v>262</v>
      </c>
      <c r="H54" s="366"/>
      <c r="I54" s="366"/>
      <c r="J54" s="366"/>
      <c r="K54" s="366"/>
      <c r="L54" s="366"/>
      <c r="M54" s="366"/>
      <c r="N54" s="366"/>
      <c r="O54" s="373"/>
      <c r="P54" s="417" t="s">
        <v>319</v>
      </c>
      <c r="Q54" s="409" t="s">
        <v>264</v>
      </c>
      <c r="R54" s="410"/>
      <c r="S54" s="411"/>
      <c r="T54" s="416" t="s">
        <v>265</v>
      </c>
      <c r="U54" s="411"/>
    </row>
    <row r="55" spans="1:21" ht="14.25" hidden="1" customHeight="1" x14ac:dyDescent="0.25">
      <c r="A55" s="286" t="s">
        <v>260</v>
      </c>
      <c r="B55" s="279"/>
      <c r="C55" s="279"/>
      <c r="D55" s="279"/>
      <c r="E55" s="279"/>
      <c r="F55" s="280"/>
      <c r="G55" s="286" t="s">
        <v>267</v>
      </c>
      <c r="H55" s="280"/>
      <c r="I55" s="182" t="s">
        <v>268</v>
      </c>
      <c r="J55" s="182" t="s">
        <v>269</v>
      </c>
      <c r="K55" s="182" t="s">
        <v>270</v>
      </c>
      <c r="L55" s="182" t="s">
        <v>271</v>
      </c>
      <c r="M55" s="182" t="s">
        <v>272</v>
      </c>
      <c r="N55" s="420" t="s">
        <v>273</v>
      </c>
      <c r="O55" s="283"/>
      <c r="P55" s="418"/>
      <c r="Q55" s="412"/>
      <c r="R55" s="309"/>
      <c r="S55" s="413"/>
      <c r="T55" s="412"/>
      <c r="U55" s="413"/>
    </row>
    <row r="56" spans="1:21" ht="14.25" hidden="1" customHeight="1" x14ac:dyDescent="0.25">
      <c r="A56" s="183" t="s">
        <v>104</v>
      </c>
      <c r="B56" s="183" t="s">
        <v>274</v>
      </c>
      <c r="C56" s="182" t="s">
        <v>275</v>
      </c>
      <c r="D56" s="182" t="s">
        <v>276</v>
      </c>
      <c r="E56" s="182" t="s">
        <v>277</v>
      </c>
      <c r="F56" s="182" t="s">
        <v>320</v>
      </c>
      <c r="G56" s="185" t="s">
        <v>279</v>
      </c>
      <c r="H56" s="185" t="s">
        <v>280</v>
      </c>
      <c r="I56" s="185" t="s">
        <v>281</v>
      </c>
      <c r="J56" s="185" t="s">
        <v>282</v>
      </c>
      <c r="K56" s="185" t="s">
        <v>283</v>
      </c>
      <c r="L56" s="185" t="s">
        <v>284</v>
      </c>
      <c r="M56" s="185" t="s">
        <v>285</v>
      </c>
      <c r="N56" s="295"/>
      <c r="O56" s="297"/>
      <c r="P56" s="419"/>
      <c r="Q56" s="414"/>
      <c r="R56" s="296"/>
      <c r="S56" s="415"/>
      <c r="T56" s="414"/>
      <c r="U56" s="415"/>
    </row>
    <row r="57" spans="1:21" ht="14.25" hidden="1" customHeight="1" x14ac:dyDescent="0.25">
      <c r="A57" s="186">
        <v>1</v>
      </c>
      <c r="B57" s="78"/>
      <c r="C57" s="78"/>
      <c r="D57" s="187"/>
      <c r="E57" s="186"/>
      <c r="F57" s="191"/>
      <c r="G57" s="186"/>
      <c r="H57" s="186"/>
      <c r="I57" s="186"/>
      <c r="J57" s="186"/>
      <c r="K57" s="186"/>
      <c r="L57" s="186"/>
      <c r="M57" s="186"/>
      <c r="N57" s="188">
        <f t="shared" ref="N57:N62" si="20">SUM((IF(G57="SI",15,0)),(IF(H57="SI",15,0)),(IF(I57="SI",15,0)),(IF(J57="SI",15,0)),(IF(K57="SI",15,0)),(IF(L57="SI",15,0)),(IF(M57="SI",10,IF(M57="INCOMPLETA","5",0))))</f>
        <v>0</v>
      </c>
      <c r="O57" s="186" t="str">
        <f t="shared" ref="O57:O62" si="21">IF(N57&gt;=96,"FUERTE",IF(AND(N57&lt;=95,N57&gt;=86),"MODERADO",IF(AND(N57&lt;86,N57&gt;0),"DEBIL",IF(N57=0,""))))</f>
        <v/>
      </c>
      <c r="P57" s="189"/>
      <c r="Q57" s="186" t="str">
        <f t="shared" ref="Q57:Q62" si="22">CONCATENATE(O57,P57)</f>
        <v/>
      </c>
      <c r="R57" s="190" t="b">
        <f t="shared" ref="R57:R62" si="23">IF(Q57="FUERTEFUERTE","FUERTE",IF(Q57="FUERTEMODERADO","MODERADO",IF(Q57="FUERTEDEBIL","DEBIL",IF(Q57="MODERADOFUERTE","MODERADO",IF(Q57="MODERADOMODERADO","MODERADO",IF(Q57="MODERADODEBIL","DEBIL",IF(Q57="DEBILFUERTE","DEBIL",IF(Q57="DEBILMODERADO","DEBIL",IF(Q57="DEBILDEBIL","DEBIL")))))))))</f>
        <v>0</v>
      </c>
      <c r="S57" s="190" t="b">
        <f t="shared" ref="S57:S62" si="24">IF(Q57="FUERTEFUERTE",100,IF(Q57="FUERTEMODERADO",50,IF(Q57="FUERTEDEBIL",0,IF(Q57="MODERADOFUERTE",50,IF(Q57="MODERADOMODERADO",50,IF(Q57="MODERADODEBIL",0,IF(Q57="DEBILFUERTE",0,IF(Q57="DEBILMODERADO",0,IF(Q57="DEBILDEBIL",0)))))))))</f>
        <v>0</v>
      </c>
      <c r="T57" s="407" t="e">
        <f>AVERAGE(S57:S62)</f>
        <v>#DIV/0!</v>
      </c>
      <c r="U57" s="407" t="e">
        <f>IF(T57=100,"FUERTE",IF(AND(T57&lt;=99,T57&gt;=50),"MODERADO",IF(T57&lt;50,"DEBIL")))</f>
        <v>#DIV/0!</v>
      </c>
    </row>
    <row r="58" spans="1:21" ht="14.25" hidden="1" customHeight="1" x14ac:dyDescent="0.25">
      <c r="A58" s="186">
        <v>2</v>
      </c>
      <c r="B58" s="78"/>
      <c r="C58" s="78"/>
      <c r="D58" s="187"/>
      <c r="E58" s="186"/>
      <c r="F58" s="191"/>
      <c r="G58" s="186"/>
      <c r="H58" s="186"/>
      <c r="I58" s="186"/>
      <c r="J58" s="186"/>
      <c r="K58" s="186"/>
      <c r="L58" s="186"/>
      <c r="M58" s="186"/>
      <c r="N58" s="188">
        <f t="shared" si="20"/>
        <v>0</v>
      </c>
      <c r="O58" s="186" t="str">
        <f t="shared" si="21"/>
        <v/>
      </c>
      <c r="P58" s="189"/>
      <c r="Q58" s="186" t="str">
        <f t="shared" si="22"/>
        <v/>
      </c>
      <c r="R58" s="190" t="b">
        <f t="shared" si="23"/>
        <v>0</v>
      </c>
      <c r="S58" s="190" t="b">
        <f t="shared" si="24"/>
        <v>0</v>
      </c>
      <c r="T58" s="292"/>
      <c r="U58" s="292"/>
    </row>
    <row r="59" spans="1:21" ht="14.25" hidden="1" customHeight="1" x14ac:dyDescent="0.25">
      <c r="A59" s="186">
        <v>3</v>
      </c>
      <c r="B59" s="78"/>
      <c r="C59" s="78"/>
      <c r="D59" s="187"/>
      <c r="E59" s="186"/>
      <c r="F59" s="191"/>
      <c r="G59" s="186"/>
      <c r="H59" s="186"/>
      <c r="I59" s="186"/>
      <c r="J59" s="186"/>
      <c r="K59" s="186"/>
      <c r="L59" s="186"/>
      <c r="M59" s="186"/>
      <c r="N59" s="188">
        <f t="shared" si="20"/>
        <v>0</v>
      </c>
      <c r="O59" s="186" t="str">
        <f t="shared" si="21"/>
        <v/>
      </c>
      <c r="P59" s="189"/>
      <c r="Q59" s="186" t="str">
        <f t="shared" si="22"/>
        <v/>
      </c>
      <c r="R59" s="190" t="b">
        <f t="shared" si="23"/>
        <v>0</v>
      </c>
      <c r="S59" s="190" t="b">
        <f t="shared" si="24"/>
        <v>0</v>
      </c>
      <c r="T59" s="292"/>
      <c r="U59" s="292"/>
    </row>
    <row r="60" spans="1:21" ht="14.25" hidden="1" customHeight="1" x14ac:dyDescent="0.25">
      <c r="A60" s="186">
        <v>4</v>
      </c>
      <c r="B60" s="78"/>
      <c r="C60" s="78"/>
      <c r="D60" s="187"/>
      <c r="E60" s="186"/>
      <c r="F60" s="191"/>
      <c r="G60" s="186"/>
      <c r="H60" s="186"/>
      <c r="I60" s="186"/>
      <c r="J60" s="186"/>
      <c r="K60" s="186"/>
      <c r="L60" s="186"/>
      <c r="M60" s="186"/>
      <c r="N60" s="188">
        <f t="shared" si="20"/>
        <v>0</v>
      </c>
      <c r="O60" s="186" t="str">
        <f t="shared" si="21"/>
        <v/>
      </c>
      <c r="P60" s="189"/>
      <c r="Q60" s="186" t="str">
        <f t="shared" si="22"/>
        <v/>
      </c>
      <c r="R60" s="190" t="b">
        <f t="shared" si="23"/>
        <v>0</v>
      </c>
      <c r="S60" s="190" t="b">
        <f t="shared" si="24"/>
        <v>0</v>
      </c>
      <c r="T60" s="292"/>
      <c r="U60" s="292"/>
    </row>
    <row r="61" spans="1:21" ht="14.25" hidden="1" customHeight="1" x14ac:dyDescent="0.25">
      <c r="A61" s="186">
        <v>5</v>
      </c>
      <c r="B61" s="78"/>
      <c r="C61" s="78"/>
      <c r="D61" s="187"/>
      <c r="E61" s="186"/>
      <c r="F61" s="191"/>
      <c r="G61" s="186"/>
      <c r="H61" s="186"/>
      <c r="I61" s="186"/>
      <c r="J61" s="186"/>
      <c r="K61" s="186"/>
      <c r="L61" s="186"/>
      <c r="M61" s="186"/>
      <c r="N61" s="188">
        <f t="shared" si="20"/>
        <v>0</v>
      </c>
      <c r="O61" s="186" t="str">
        <f t="shared" si="21"/>
        <v/>
      </c>
      <c r="P61" s="189"/>
      <c r="Q61" s="186" t="str">
        <f t="shared" si="22"/>
        <v/>
      </c>
      <c r="R61" s="190" t="b">
        <f t="shared" si="23"/>
        <v>0</v>
      </c>
      <c r="S61" s="190" t="b">
        <f t="shared" si="24"/>
        <v>0</v>
      </c>
      <c r="T61" s="292"/>
      <c r="U61" s="292"/>
    </row>
    <row r="62" spans="1:21" ht="14.25" hidden="1" customHeight="1" x14ac:dyDescent="0.25">
      <c r="A62" s="186">
        <v>6</v>
      </c>
      <c r="B62" s="78"/>
      <c r="C62" s="78"/>
      <c r="D62" s="187"/>
      <c r="E62" s="186"/>
      <c r="F62" s="191"/>
      <c r="G62" s="186"/>
      <c r="H62" s="186"/>
      <c r="I62" s="186"/>
      <c r="J62" s="186"/>
      <c r="K62" s="186"/>
      <c r="L62" s="186"/>
      <c r="M62" s="186"/>
      <c r="N62" s="188">
        <f t="shared" si="20"/>
        <v>0</v>
      </c>
      <c r="O62" s="186" t="str">
        <f t="shared" si="21"/>
        <v/>
      </c>
      <c r="P62" s="189"/>
      <c r="Q62" s="186" t="str">
        <f t="shared" si="22"/>
        <v/>
      </c>
      <c r="R62" s="190" t="b">
        <f t="shared" si="23"/>
        <v>0</v>
      </c>
      <c r="S62" s="190" t="b">
        <f t="shared" si="24"/>
        <v>0</v>
      </c>
      <c r="T62" s="293"/>
      <c r="U62" s="293"/>
    </row>
    <row r="63" spans="1:21" hidden="1" x14ac:dyDescent="0.25"/>
    <row r="66" spans="1:88" ht="48.75" customHeight="1" x14ac:dyDescent="0.25">
      <c r="A66" s="4"/>
      <c r="B66" s="196" t="s">
        <v>321</v>
      </c>
      <c r="C66" s="196" t="s">
        <v>322</v>
      </c>
      <c r="D66" s="196" t="s">
        <v>87</v>
      </c>
      <c r="E66" s="196" t="s">
        <v>88</v>
      </c>
      <c r="F66" s="197" t="s">
        <v>178</v>
      </c>
      <c r="G66" s="196" t="s">
        <v>265</v>
      </c>
      <c r="H66" s="124" t="s">
        <v>323</v>
      </c>
      <c r="I66" s="196" t="s">
        <v>324</v>
      </c>
      <c r="J66" s="198" t="s">
        <v>325</v>
      </c>
      <c r="K66" s="198" t="s">
        <v>326</v>
      </c>
      <c r="L66" s="4"/>
      <c r="M66" s="4"/>
      <c r="N66" s="4"/>
      <c r="O66" s="4"/>
      <c r="P66" s="4"/>
      <c r="Q66" s="4"/>
      <c r="R66" s="4"/>
      <c r="S66" s="4"/>
      <c r="T66" s="4"/>
      <c r="U66" s="4"/>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8"/>
      <c r="BK66" s="18"/>
      <c r="BL66" s="18"/>
      <c r="BM66" s="18"/>
      <c r="BN66" s="18"/>
      <c r="BO66" s="18"/>
      <c r="BP66" s="18"/>
      <c r="BQ66" s="18"/>
      <c r="BR66" s="18"/>
      <c r="BS66" s="18"/>
      <c r="BT66" s="18"/>
      <c r="BU66" s="18"/>
      <c r="BV66" s="18"/>
      <c r="BW66" s="18"/>
      <c r="BX66" s="18"/>
      <c r="BY66" s="18"/>
      <c r="BZ66" s="18"/>
      <c r="CA66" s="18"/>
      <c r="CB66" s="18"/>
      <c r="CC66" s="18"/>
      <c r="CD66" s="18"/>
      <c r="CE66" s="18"/>
      <c r="CF66" s="18"/>
      <c r="CG66" s="18"/>
      <c r="CH66" s="18"/>
      <c r="CI66" s="18"/>
      <c r="CJ66" s="18"/>
    </row>
    <row r="67" spans="1:88" ht="14.25" customHeight="1" x14ac:dyDescent="0.25">
      <c r="A67" s="421" t="s">
        <v>327</v>
      </c>
      <c r="B67" s="190" t="str">
        <f>MR_Corrup1!C10</f>
        <v>RC-JUR -1</v>
      </c>
      <c r="C67" s="134" t="str">
        <f>+MR_Corrup1!G10</f>
        <v>Posibilidad de afectación reputacional por fraude interno, debido a direccionar un acto administrativo por parte de los servidores y/o contratistas durante su preparación, proyección y/o suscripción, a causa de aceptar dádivas o comisiones en beneficio propio o de un tercero.</v>
      </c>
      <c r="D67" s="186" t="str">
        <f>MR_Corrup1!J10</f>
        <v>RARO</v>
      </c>
      <c r="E67" s="186" t="str">
        <f>+MR_Corrup1!K10</f>
        <v>MAYOR</v>
      </c>
      <c r="F67" s="186" t="str">
        <f t="shared" ref="F67:F71" si="25">IF(HLOOKUP(E67,$D$77:$H$78,2,FALSE)=$D$78,IF(VLOOKUP(D67,$B$79:$C$83,2,FALSE)=$C$79,"ALTO",IF(VLOOKUP(D67,$B$79:$C$83,2,FALSE)=$C$80,"MODERADO",IF(VLOOKUP(D67,$B$79:$C$83,2,FALSE)=$C$81,"BAJO",IF(VLOOKUP(D67,$B$79:$C$83,2,FALSE)=$C$82,"BAJO",IF(VLOOKUP(D67,$B$79:$C$83,2,FALSE)=$C$83,"BAJO",0))))),IF(HLOOKUP(E67,$D$77:$H$78,2,FALSE)=$E$78,IF(VLOOKUP(D67,$B$79:$C$83,2,FALSE)=$C$79,"ALTO",IF(VLOOKUP(D67,$B$79:$C$83,2,FALSE)=$C$80,"ALTO",IF(VLOOKUP(D67,$B$79:$C$83,2,FALSE)=$C$81,"MODERADO",IF(VLOOKUP(D67,$B$79:$C$83,2,FALSE)=$C$82,"BAJO",IF(VLOOKUP(D67,$B$79:$C$83,2,FALSE)=$C$83,"BAJO",0))))),IF(HLOOKUP(E67,$D$77:$H$78,2,FALSE)=$F$78,IF(VLOOKUP(D67,$B$79:$C$83,2,FALSE)=$C$79,"EXTREMO",IF(VLOOKUP(D67,$B$79:$C$83,2,FALSE)=$C$80,"ALTO",IF(VLOOKUP(D67,$B$79:$C$83,2,FALSE)=$C$81,"ALTO",IF(VLOOKUP(D67,$B$79:$C$83,2,FALSE)=$C$82,"MODERADO",IF(VLOOKUP(D67,$B$79:$C$83,2,FALSE)=$C$83,"MODERADO",0))))),IF(HLOOKUP(E67,$D$77:$H$78,2,FALSE)=$G$78,IF(VLOOKUP(D67,$B$79:$C$83,2,FALSE)=$C$79,"EXTREMO",IF(VLOOKUP(D67,$B$79:$C$83,2,FALSE)=$C$80,"EXTREMO",IF(VLOOKUP(D67,$B$79:$C$83,2,FALSE)=$C$81,"EXTREMO",IF(VLOOKUP(D67,$B$79:$C$83,2,FALSE)=$C$82,"ALTO",IF(VLOOKUP(D67,$B$79:$C$83,2,FALSE)=$C$83,"ALTO",0))))),IF(HLOOKUP(E67,$D$77:$H$78,2,FALSE)=$H$78,IF(VLOOKUP(D67,$B$79:$C$83,2,FALSE)=$C$79,"EXTREMO",IF(VLOOKUP(D67,$B$79:$C$83,2,FALSE)=$C$80,"EXTREMO",IF(VLOOKUP(D67,$B$79:$C$83,2,FALSE)=$C$81,"EXTREMO",IF(VLOOKUP(D67,$B$79:$C$83,2,FALSE)=$C$82,"EXTREMO",IF(VLOOKUP(D67,$B$79:$C$83,2,FALSE)=$C$83,"EXTREMO",0))))),0)))))</f>
        <v>ALTO</v>
      </c>
      <c r="G67" s="186" t="str">
        <f>U13</f>
        <v>FUERTE</v>
      </c>
      <c r="H67" s="114" t="str">
        <f>IF(OR(D13="PREVENTIVO",D14="PREVENTIVO",D15="PREVENTIVO",D16="PREVENTIVO",D17="PREVENTIVO",D18="PREVENTIVO",D19="PREVENTIVO"),IF(OR(D13="CORRECTIVO",D14="CORRECTIVO",D15="CORRECTIVO",D16="CORRECTIVO",D17="CORRECTIVO",D18="CORRECTIVO"),IF(OR(D13="DETECTIVO",D14="DETECTIVO",D15="DETECTIVO",D16="DETECTIVO",D17="DETECTIVO",D18="DETECTIVO"),"PREVENT, DETECT Y CORRECT","PREVENTIVO Y CORRECTIVO"),IF(OR(D13="DETECTIVO",D14="DETECTIVO",D15="DETECTIVO",D16="DETECTIVO",D17="DETECTIVO",D18="DETECTIVO"),"PREVENTIVO Y DETECTIVO","PREVENTIVO")),IF(OR(D13="CORRECTIVO",D14="CORRECTIVO",D15="CORRECTIVO",D16="CORRECTIVO",D17="CORRECTIVO",D18="CORRECTIVO"),IF(OR(D13="DETECTIVO",D14="DETECTIVO",D15="DETECTIVO",D16="DETECTIVO",D17="DETECTIVO",D18="DETECTIVO"),"DETECTIVO Y CORRECTIVO","CORRECTIVO"),IF(OR(D13="DETECTIVO",D14="DETECTIVO",D15="DETECTIVO",D16="DETECTIVO",D17="DETECTIVO",D18="DETECTIVO"),"DETECTIVO",0)))</f>
        <v>PREVENTIVO Y DETECTIVO</v>
      </c>
      <c r="I67" s="186" t="str">
        <f t="shared" ref="I67:I71" si="26">IF(AND(G67="MODERADO",OR(H67="PREVENTIVO Y CORRECTIVO",H67="DETECTIVO Y CORRECTIVO",H67="PREVENT, DETECT Y CORRECT",H67="PREVENTIVO",H67="DETECTIVO",H67="PREVENTIVO Y DETECTIVO")),IF(HLOOKUP(E67,$D$77:$H$78,2,FALSE)=$D$78,IF(VLOOKUP(D67,$B$79:$C$83,2,FALSE)-1=$C$79,"ALTO",IF(VLOOKUP(D67,$B$79:$C$83,2,FALSE)-1=$C$80,"MODERADO",IF(VLOOKUP(D67,$B$79:$C$83,2,FALSE)-1=$C$81,"BAJO",IF(VLOOKUP(D67,$B$79:$C$83,2,FALSE)-1=$C$82,"BAJO",IF(VLOOKUP(D67,$B$79:$C$83,2,FALSE)-1=$C$83,"BAJO","BAJO"))))),IF(HLOOKUP(E67,$D$77:$H$78,2,FALSE)=$E$78,IF(VLOOKUP(D67,$B$79:$C$83,2,FALSE)-1=$C$79,"ALTO",IF(VLOOKUP(D67,$B$79:$C$83,2,FALSE)-1=$C$80,"ALTO",IF(VLOOKUP(D67,$B$79:$C$83,2,FALSE)-1=$C$81,"MODERADO",IF(VLOOKUP(D67,$B$79:$C$83,2,FALSE)-1=$C$82,"BAJO",IF(VLOOKUP(D67,$B$79:$C$83,2,FALSE)-1=$C$83,"BAJO","BAJO"))))),IF(HLOOKUP(E67,$D$77:$H$78,2,FALSE)=$F$78,IF(VLOOKUP(D67,$B$79:$C$83,2,FALSE)-1=$C$79,"EXTREMO",IF(VLOOKUP(D67,$B$79:$C$83,2,FALSE)-1=$C$80,"ALTO",IF(VLOOKUP(D67,$B$79:$C$83,2,FALSE)-1=$C$81,"ALTO",IF(VLOOKUP(D67,$B$79:$C$83,2,FALSE)-1=$C$82,"MODERADO",IF(VLOOKUP(D67,$B$79:$C$83,2,FALSE)-1=$C$83,"MODERADO","MODERADO"))))),IF(HLOOKUP(E67,$D$77:$H$78,2,FALSE)=$G$78,IF(VLOOKUP(D67,$B$79:$C$83,2,FALSE)-1=$C$79,"EXTREMO",IF(VLOOKUP(D67,$B$79:$C$83,2,FALSE)-1=$C$80,"EXTREMO",IF(VLOOKUP(D67,$B$79:$C$83,2,FALSE)-1=$C$81,"EXTREMO",IF(VLOOKUP(D67,$B$79:$C$83,2,FALSE)-1=$C$82,"ALTO",IF(VLOOKUP(D67,$B$79:$C$83,2,FALSE)-1=$C$83,"ALTO","ALTO"))))),IF(HLOOKUP(E67,$D$77:$H$78,2,FALSE)=$H$78,IF(VLOOKUP(D67,$B$79:$C$83,2,FALSE)-1=$C$79,"EXTREMO",IF(VLOOKUP(D67,$B$79:$C$83,2,FALSE)-1=$C$80,"EXTREMO",IF(VLOOKUP(D67,$B$79:$C$83,2,FALSE)-1=$C$81,"EXTREMO",IF(VLOOKUP(D67,$B$79:$C$83,2,FALSE)-1=$C$82,"EXTREMO",IF(VLOOKUP(D67,$B$79:$C$83,2,FALSE)-1=$C$83,"ALTO","EXTREMO"))))),F67))))),IF(AND(G67="MODERADO",H67="CORRECTIVO"),F67,IF(AND(G67="FUERTE",OR(H67="PREVENTIVO Y CORRECTIVO",H67="DETECTIVO Y CORRECTIVO",H67="PREVENT, DETECT Y CORRECT", H67="PREVENTIVO",H67="DETECTIVO",H67="PREVENTIVO Y DETECTIVO")),IF(HLOOKUP(E67,$D$77:$H$78,2,FALSE)=$D$78,IF(VLOOKUP(D67,$B$79:$C$83,2,FALSE)-2=$C$79,"ALTO",IF(VLOOKUP(D67,$B$79:$C$83,2,FALSE)-2=$C$80,"MODERADO",IF(VLOOKUP(D67,$B$79:$C$83,2,FALSE)-2=$C$81,"BAJO",IF(VLOOKUP(D67,$B$79:$C$83,2,FALSE)-2=$C$82,"BAJO",IF(VLOOKUP(D67,$B$79:$C$83,2,FALSE)-2=$C$83,"BAJO","BAJO"))))),IF(HLOOKUP(E67,$D$77:$H$78,2,FALSE)=$E$78,IF(VLOOKUP(D67,$B$79:$C$83,2,FALSE)-2=$C$79,"ALTO",IF(VLOOKUP(D67,$B$79:$C$83,2,FALSE)-2=$C$80,"ALTO",IF(VLOOKUP(D67,$B$79:$C$83,2,FALSE)-2=$C$81,"MODERADO",IF(VLOOKUP(D67,$B$79:$C$83,2,FALSE)-2=$C$82,"BAJO",IF(VLOOKUP(D67,$B$79:$C$83,2,FALSE)-2=$C$83,"BAJO","BAJO"))))),IF(HLOOKUP(E67,$D$77:$H$78,2,FALSE)=$F$78,IF(VLOOKUP(D67,$B$79:$C$83,2,FALSE)-2=$C$79,"EXTREMO",IF(VLOOKUP(D67,$B$79:$C$83,2,FALSE)-2=$C$80,"ALTO",IF(VLOOKUP(D67,$B$79:$C$83,2,FALSE)-2=$C$81,"ALTO",IF(VLOOKUP(D67,$B$79:$C$83,2,FALSE)-2=$C$82,"MODERADO",IF(VLOOKUP(D67,$B$79:$C$83,2,FALSE)-2=$C$83,"MODERADO","MODERADO"))))),IF(HLOOKUP(E67,$D$77:$H$78,2,FALSE)=$G$78,IF(VLOOKUP(D67,$B$79:$C$83,2,FALSE)-2=$C$79,"EXTREMO",IF(VLOOKUP(D67,$B$79:$C$83,2,FALSE)-2=$C$80,"EXTREMO",IF(VLOOKUP(D67,$B$79:$C$83,2,FALSE)-2=$C$81,"EXTREMO",IF(VLOOKUP(D67,$B$79:$C$83,2,FALSE)-2=$C$82,"ALTO",IF(VLOOKUP(D67,$B$79:$C$83,2,FALSE)-2=$C$83,"ALTO","ALTO"))))),IF(HLOOKUP(E67,$D$77:$H$78,2,FALSE)=$H$78,IF(VLOOKUP(D67,$B$79:$C$83,2,FALSE)-2=$C$79,"EXTREMO",IF(VLOOKUP(D67,$B$79:$C$83,2,FALSE)-2=$C$80,"EXTREMO",IF(VLOOKUP(D67,$B$79:$C$83,2,FALSE)-2=$C$81,"EXTREMO",IF(VLOOKUP(D67,$B$79:$C$83,2,FALSE)-2=$C$82,"EXTREMO",IF(VLOOKUP(D67,$B$79:$C$83,2,FALSE)-2=$C$83,"EXTREMO","EXTREMO"))))),"BAJO"))))),IF(AND(G67="FUERTE",H67="CORRECTIVO"),F67,F67))))</f>
        <v>ALTO</v>
      </c>
      <c r="J67" s="199" t="str">
        <f t="shared" ref="J67:J71" si="27">IF(AND(G67="MODERADO",OR(H67="PREVENTIVO Y CORRECTIVO",H67="DETECTIVO Y CORRECTIVO",H67="PREVENT, DETECT Y CORRECT",H67="PREVENTIVO",H67="DETECTIVO",H67="PREVENTIVO Y DETECTIVO")),IF(VLOOKUP(D67,$B$79:$C$83,2,FALSE)-1=$C$79,"CASI SEGURO",IF(VLOOKUP(D67,$B$79:$C$83,2,FALSE)-1=$C$80,"PROBABLE",IF(VLOOKUP(D67,$B$79:$C$83,2,FALSE)-1=$C$81,"POSIBLE",IF(VLOOKUP(D67,$B$79:$C$83,2,FALSE)-1=$C$82,"IMPROBABLE",IF(VLOOKUP(D67,$B$79:$C$83,2,FALSE)-1=$C$83,"RARO","RARO"))))),IF(AND(G67="FUERTE",OR(H67="PREVENTIVO Y CORRECTIVO",H67="DETECTIVO Y CORRECTIVO",H67="PREVENT, DETECT Y CORRECT",H67="PREVENTIVO",H67="DETECTIVO",H67="PREVENTIVO Y DETECTIVO")),IF(VLOOKUP(D67,$B$79:$C$83,2,FALSE)-2=$C$81,"POSIBLE",IF(VLOOKUP(D67,$B$79:$C$83,2,FALSE)-2=$C$82,"IMPROBABLE",IF(VLOOKUP(D67,$B$79:$C$83,2,FALSE)-2=$C$83,"RARO",IF(VLOOKUP(D67,$B$79:$C$83,2,FALSE)-2=$C$82,"RARO",IF(VLOOKUP(D67,$B$79:$C$83,2,FALSE)-2=$C$83,"RARO","RARO"))))),IF(AND(G67="MODERADO",H67="CORRECTIVO"),D67,IF(AND(G67="FUERTE",OR(H67="PREVENTIVO Y CORRECTIVO",H67="DETECTIVO Y CORRECTIVO",H67="PREVENT, DETECT Y CORRECT",H67="PREVENTIVO",H67="DETECTIVO",H67="PREVENTIVO Y DETECTIVO")),IF(HLOOKUP(D67,$D$77:$H$78,2,FALSE)=$D$78,IF(VLOOKUP(D67,$B$79:$C$83,2,FALSE)-2=$C$79,"ALTO",IF(VLOOKUP(D67,$B$79:$C$83,2,FALSE)-2=$C$80,"MODERADO",IF(VLOOKUP(D67,$B$79:$C$83,2,FALSE)-2=$C$81,"BAJO",IF(VLOOKUP(D67,$B$79:$C$83,2,FALSE)-2=$C$82,"BAJO",IF(VLOOKUP(D67,$B$79:$C$83,2,FALSE)-2=$C$83,"BAJO","BAJO"))))),E67),D67))))</f>
        <v>RARO</v>
      </c>
      <c r="K67" s="199" t="str">
        <f t="shared" ref="K67:K71" si="28">IF(AND(G67="MODERADO",OR(H67="PREVENTIVO Y CORRECTIVO",H67="DETECTIVO Y CORRECTIVO",H67="PREVENT, DETECT Y CORRECT",H67="PREVENTIVO",H67="DETECTIVO",H67="PREVENTIVO Y DETECTIVO")),IF(HLOOKUP(E67,$D$77:$H$78,2,FALSE)=$D$78,"INSIGNIFICANTE",IF(HLOOKUP(E67,$D$77:$H$78,2,FALSE)=$E$78,"MENOR",IF(HLOOKUP(E67,$D$77:$H$78,2,FALSE)=$F$78,"MODERADO",IF(HLOOKUP(E67,$D$77:$H$78,2,FALSE)=$G$78,"MAYOR",IF(HLOOKUP(E67,$D$77:$H$78,2,FALSE)=$H$78,"CATASTROFICO",E67))))),IF(AND(G67="MODERADO",H67="CORRECTIVO"),E67,IF(AND(G67="FUERTE",OR(H67="PREVENTIVO Y CORRECTIVO",H67="DETECTIVO Y CORRECTIVO",H67="PREVENT, DETECT Y CORRECT", H67="PREVENTIVO",H67="DETECTIVO",H67="PREVENTIVO Y DETECTIVO")),IF(HLOOKUP(E67,$D$77:$H$78,2,FALSE)=$D$78,"INSIGNIFICANTE",IF(HLOOKUP(E67,$D$77:$H$78,2,FALSE)=$E$78,"MENOR",IF(HLOOKUP(E67,$D$77:$H$78,2,FALSE)=$F$78,"MODERADO",IF(HLOOKUP(E67,$D$77:$H$78,2,FALSE)=$G$78,"MAYOR",IF(HLOOKUP(E67,$D$77:$H$78,2,FALSE)=$H$78,"CATASTROFICO"))))),IF(AND(G67="FUERTE",H67="CORRECTIVO"),E67,E67))))</f>
        <v>MAYOR</v>
      </c>
      <c r="L67" s="4"/>
      <c r="M67" s="4"/>
      <c r="N67" s="4"/>
      <c r="O67" s="4"/>
      <c r="P67" s="4"/>
      <c r="Q67" s="4"/>
      <c r="R67" s="4"/>
      <c r="S67" s="4"/>
      <c r="T67" s="4"/>
      <c r="U67" s="4"/>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8"/>
      <c r="BK67" s="18"/>
      <c r="BL67" s="18"/>
      <c r="BM67" s="18"/>
      <c r="BN67" s="18"/>
      <c r="BO67" s="18"/>
      <c r="BP67" s="18"/>
      <c r="BQ67" s="18"/>
      <c r="BR67" s="18"/>
      <c r="BS67" s="18"/>
      <c r="BT67" s="18"/>
      <c r="BU67" s="18"/>
      <c r="BV67" s="18"/>
      <c r="BW67" s="18"/>
      <c r="BX67" s="18"/>
      <c r="BY67" s="18"/>
      <c r="BZ67" s="18"/>
      <c r="CA67" s="18"/>
      <c r="CB67" s="18"/>
      <c r="CC67" s="18"/>
      <c r="CD67" s="18"/>
      <c r="CE67" s="18"/>
      <c r="CF67" s="18"/>
      <c r="CG67" s="18"/>
      <c r="CH67" s="18"/>
      <c r="CI67" s="18"/>
      <c r="CJ67" s="18"/>
    </row>
    <row r="68" spans="1:88" ht="14.25" customHeight="1" x14ac:dyDescent="0.25">
      <c r="A68" s="292"/>
      <c r="B68" s="190" t="str">
        <f>MR_Corrup1!C11</f>
        <v>RC-JUR -2</v>
      </c>
      <c r="C68" s="134" t="str">
        <f>+MR_Corrup1!G11</f>
        <v>Posibilidad de afectación reputacional  por soborno entrante al modificar o alterar de manera indebida la información registrada en los sistemas de información u omitir intencionalmente algún trámite o entorpecer el flujo normal de los procesos judiciales y extrajudiciales, por parte de los apoderados, dependientes, servidores y/o contratistas a cargo de adelantar los procesos judiciales y/o extrajudiciales, a casusa de obtener un beneficio propio o de un tercero.</v>
      </c>
      <c r="D68" s="186" t="str">
        <f>MR_Corrup1!J11</f>
        <v>RARO</v>
      </c>
      <c r="E68" s="186" t="str">
        <f>+MR_Corrup1!K11</f>
        <v>MAYOR</v>
      </c>
      <c r="F68" s="186" t="str">
        <f t="shared" si="25"/>
        <v>ALTO</v>
      </c>
      <c r="G68" s="186" t="str">
        <f>U24</f>
        <v>FUERTE</v>
      </c>
      <c r="H68" s="114" t="str">
        <f>IF(OR(D24="PREVENTIVO",D25="PREVENTIVO",D26="PREVENTIVO",D27="PREVENTIVO",D28="PREVENTIVO",D29="PREVENTIVO"),IF(OR(D24="CORRECTIVO",D25="CORRECTIVO",D26="CORRECTIVO",D27="CORRECTIVO",D28="CORRECTIVO",D29="CORRECTIVO"),IF(OR(D24="DETECTIVO",D25="DETECTIVO",D26="DETECTIVO",D27="DETECTIVO",D28="DETECTIVO",D29="DETECTIVO"),"PREVENT, DETECT Y CORRECT","PREVENTIVO Y CORRECTIVO"),IF(OR(D24="DETECTIVO",D25="DETECTIVO",D26="DETECTIVO",D27="DETECTIVO",D28="DETECTIVO",D29="DETECTIVO"),"PREVENTIVO Y DETECTIVO","PREVENTIVO")),IF(OR(D24="CORRECTIVO",D25="CORRECTIVO",D26="CORRECTIVO",D27="CORRECTIVO",D28="CORRECTIVO",D29="CORRECTIVO"),IF(OR(D24="DETECTIVO",D25="DETECTIVO",D26="DETECTIVO",D27="DETECTIVO",D28="DETECTIVO",D29="DETECTIVO"),"DETECTIVO Y CORRECTIVO","CORRECTIVO"),IF(OR(D24="DETECTIVO",D25="DETECTIVO",D26="DETECTIVO",D27="DETECTIVO",D28="DETECTIVO",D29="DETECTIVO"),"DETECTIVO",0)))</f>
        <v>PREVENTIVO Y DETECTIVO</v>
      </c>
      <c r="I68" s="186" t="str">
        <f t="shared" si="26"/>
        <v>ALTO</v>
      </c>
      <c r="J68" s="199" t="str">
        <f t="shared" si="27"/>
        <v>RARO</v>
      </c>
      <c r="K68" s="199" t="str">
        <f t="shared" si="28"/>
        <v>MAYOR</v>
      </c>
      <c r="L68" s="4"/>
      <c r="M68" s="4"/>
      <c r="N68" s="4"/>
      <c r="O68" s="4"/>
      <c r="P68" s="4"/>
      <c r="Q68" s="4"/>
      <c r="R68" s="4"/>
      <c r="S68" s="4"/>
      <c r="T68" s="4"/>
      <c r="U68" s="4"/>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8"/>
      <c r="BK68" s="18"/>
      <c r="BL68" s="18"/>
      <c r="BM68" s="18"/>
      <c r="BN68" s="18"/>
      <c r="BO68" s="18"/>
      <c r="BP68" s="18"/>
      <c r="BQ68" s="18"/>
      <c r="BR68" s="18"/>
      <c r="BS68" s="18"/>
      <c r="BT68" s="18"/>
      <c r="BU68" s="18"/>
      <c r="BV68" s="18"/>
      <c r="BW68" s="18"/>
      <c r="BX68" s="18"/>
      <c r="BY68" s="18"/>
      <c r="BZ68" s="18"/>
      <c r="CA68" s="18"/>
      <c r="CB68" s="18"/>
      <c r="CC68" s="18"/>
      <c r="CD68" s="18"/>
      <c r="CE68" s="18"/>
      <c r="CF68" s="18"/>
      <c r="CG68" s="18"/>
      <c r="CH68" s="18"/>
      <c r="CI68" s="18"/>
      <c r="CJ68" s="18"/>
    </row>
    <row r="69" spans="1:88" ht="14.25" customHeight="1" x14ac:dyDescent="0.25">
      <c r="A69" s="292"/>
      <c r="B69" s="190" t="str">
        <f>MR_Corrup1!C12</f>
        <v>--</v>
      </c>
      <c r="C69" s="134">
        <f>+MR_Corrup1!G12</f>
        <v>0</v>
      </c>
      <c r="D69" s="186">
        <f>MR_Corrup1!J12</f>
        <v>0</v>
      </c>
      <c r="E69" s="186" t="str">
        <f>+MR_Corrup1!K12</f>
        <v>SIN IMPACTO</v>
      </c>
      <c r="F69" s="186" t="e">
        <f t="shared" si="25"/>
        <v>#N/A</v>
      </c>
      <c r="G69" s="186" t="e">
        <f>U35</f>
        <v>#DIV/0!</v>
      </c>
      <c r="H69" s="114">
        <f>IF(OR(D35="PREVENTIVO",D36="PREVENTIVO",D37="PREVENTIVO",D38="PREVENTIVO",D39="PREVENTIVO",D40="PREVENTIVO"),IF(OR(D35="CORRECTIVO",D36="CORRECTIVO",D37="CORRECTIVO",D38="CORRECTIVO",D39="CORRECTIVO",D40="CORRECTIVO"),IF(OR(D35="DETECTIVO",D36="DETECTIVO",D37="DETECTIVO",D38="DETECTIVO",D39="DETECTIVO",D40="DETECTIVO"),"PREVENT, DETECT Y CORRECT","PREVENTIVO Y CORRECTIVO"),IF(OR(D35="DETECTIVO",D36="DETECTIVO",D37="DETECTIVO",D38="DETECTIVO",D39="DETECTIVO",D40="DETECTIVO"),"PREVENTIVO Y DETECTIVO","PREVENTIVO")),IF(OR(D35="CORRECTIVO",D36="CORRECTIVO",D37="CORRECTIVO",D38="CORRECTIVO",D39="CORRECTIVO",D40="CORRECTIVO"),IF(OR(D35="DETECTIVO",D36="DETECTIVO",D37="DETECTIVO",D38="DETECTIVO",D39="DETECTIVO",D40="DETECTIVO"),"DETECTIVO Y CORRECTIVO","CORRECTIVO"),IF(OR(D35="DETECTIVO",D36="DETECTIVO",D37="DETECTIVO",D38="DETECTIVO",D39="DETECTIVO",D40="DETECTIVO"),"DETECTIVO",0)))</f>
        <v>0</v>
      </c>
      <c r="I69" s="186" t="e">
        <f t="shared" si="26"/>
        <v>#DIV/0!</v>
      </c>
      <c r="J69" s="199" t="e">
        <f t="shared" si="27"/>
        <v>#DIV/0!</v>
      </c>
      <c r="K69" s="199" t="e">
        <f t="shared" si="28"/>
        <v>#DIV/0!</v>
      </c>
      <c r="L69" s="4"/>
      <c r="M69" s="4"/>
      <c r="N69" s="4"/>
      <c r="O69" s="4"/>
      <c r="P69" s="4"/>
      <c r="Q69" s="4"/>
      <c r="R69" s="4"/>
      <c r="S69" s="4"/>
      <c r="T69" s="4"/>
      <c r="U69" s="4"/>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8"/>
      <c r="BK69" s="18"/>
      <c r="BL69" s="18"/>
      <c r="BM69" s="18"/>
      <c r="BN69" s="18"/>
      <c r="BO69" s="18"/>
      <c r="BP69" s="18"/>
      <c r="BQ69" s="18"/>
      <c r="BR69" s="18"/>
      <c r="BS69" s="18"/>
      <c r="BT69" s="18"/>
      <c r="BU69" s="18"/>
      <c r="BV69" s="18"/>
      <c r="BW69" s="18"/>
      <c r="BX69" s="18"/>
      <c r="BY69" s="18"/>
      <c r="BZ69" s="18"/>
      <c r="CA69" s="18"/>
      <c r="CB69" s="18"/>
      <c r="CC69" s="18"/>
      <c r="CD69" s="18"/>
      <c r="CE69" s="18"/>
      <c r="CF69" s="18"/>
      <c r="CG69" s="18"/>
      <c r="CH69" s="18"/>
      <c r="CI69" s="18"/>
      <c r="CJ69" s="18"/>
    </row>
    <row r="70" spans="1:88" ht="14.25" customHeight="1" x14ac:dyDescent="0.25">
      <c r="A70" s="292"/>
      <c r="B70" s="190" t="str">
        <f>MR_Corrup1!C13</f>
        <v>--</v>
      </c>
      <c r="C70" s="134">
        <f>+MR_Corrup1!G13</f>
        <v>0</v>
      </c>
      <c r="D70" s="186">
        <f>MR_Corrup1!J13</f>
        <v>0</v>
      </c>
      <c r="E70" s="186" t="str">
        <f>+MR_Corrup1!K13</f>
        <v>SIN IMPACTO</v>
      </c>
      <c r="F70" s="186" t="e">
        <f t="shared" si="25"/>
        <v>#N/A</v>
      </c>
      <c r="G70" s="186" t="e">
        <f>U46</f>
        <v>#DIV/0!</v>
      </c>
      <c r="H70" s="114">
        <f>IF(OR(D46="PREVENTIVO",D47="PREVENTIVO",D48="PREVENTIVO",D49="PREVENTIVO",D50="PREVENTIVO",D51="PREVENTIVO"),IF(OR(D46="CORRECTIVO",D47="CORRECTIVO",D48="CORRECTIVO",D49="CORRECTIVO",D50="CORRECTIVO",D51="CORRECTIVO"),IF(OR(D46="DETECTIVO",D47="DETECTIVO",D48="DETECTIVO",D49="DETECTIVO",D50="DETECTIVO",D51="DETECTIVO"),"PREVENT, DETECT Y CORRECT","PREVENTIVO Y CORRECTIVO"),IF(OR(D46="DETECTIVO",D47="DETECTIVO",D48="DETECTIVO",D49="DETECTIVO",D50="DETECTIVO",D51="DETECTIVO"),"PREVENTIVO Y DETECTIVO","PREVENTIVO")),IF(OR(D46="CORRECTIVO",D47="CORRECTIVO",D48="CORRECTIVO",D49="CORRECTIVO",D50="CORRECTIVO",D51="CORRECTIVO"),IF(OR(D46="DETECTIVO",D47="DETECTIVO",D48="DETECTIVO",D49="DETECTIVO",D50="DETECTIVO",D51="DETECTIVO"),"DETECTIVO Y CORRECTIVO","CORRECTIVO"),IF(OR(D46="DETECTIVO",D47="DETECTIVO",D48="DETECTIVO",D49="DETECTIVO",D50="DETECTIVO",D51="DETECTIVO"),"DETECTIVO",0)))</f>
        <v>0</v>
      </c>
      <c r="I70" s="186" t="e">
        <f t="shared" si="26"/>
        <v>#DIV/0!</v>
      </c>
      <c r="J70" s="199" t="e">
        <f t="shared" si="27"/>
        <v>#DIV/0!</v>
      </c>
      <c r="K70" s="199" t="e">
        <f t="shared" si="28"/>
        <v>#DIV/0!</v>
      </c>
      <c r="L70" s="4"/>
      <c r="M70" s="4"/>
      <c r="N70" s="4"/>
      <c r="O70" s="4"/>
      <c r="P70" s="4"/>
      <c r="Q70" s="4"/>
      <c r="R70" s="4"/>
      <c r="S70" s="4"/>
      <c r="T70" s="4"/>
      <c r="U70" s="4"/>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8"/>
      <c r="BK70" s="18"/>
      <c r="BL70" s="18"/>
      <c r="BM70" s="18"/>
      <c r="BN70" s="18"/>
      <c r="BO70" s="18"/>
      <c r="BP70" s="18"/>
      <c r="BQ70" s="18"/>
      <c r="BR70" s="18"/>
      <c r="BS70" s="18"/>
      <c r="BT70" s="18"/>
      <c r="BU70" s="18"/>
      <c r="BV70" s="18"/>
      <c r="BW70" s="18"/>
      <c r="BX70" s="18"/>
      <c r="BY70" s="18"/>
      <c r="BZ70" s="18"/>
      <c r="CA70" s="18"/>
      <c r="CB70" s="18"/>
      <c r="CC70" s="18"/>
      <c r="CD70" s="18"/>
      <c r="CE70" s="18"/>
      <c r="CF70" s="18"/>
      <c r="CG70" s="18"/>
      <c r="CH70" s="18"/>
      <c r="CI70" s="18"/>
      <c r="CJ70" s="18"/>
    </row>
    <row r="71" spans="1:88" ht="14.25" customHeight="1" x14ac:dyDescent="0.25">
      <c r="A71" s="293"/>
      <c r="B71" s="190" t="str">
        <f>MR_Corrup1!C14</f>
        <v>--</v>
      </c>
      <c r="C71" s="134">
        <f>+MR_Corrup1!G14</f>
        <v>0</v>
      </c>
      <c r="D71" s="186">
        <f>MR_Corrup1!J14</f>
        <v>0</v>
      </c>
      <c r="E71" s="186" t="str">
        <f>+MR_Corrup1!K14</f>
        <v>SIN IMPACTO</v>
      </c>
      <c r="F71" s="186" t="e">
        <f t="shared" si="25"/>
        <v>#N/A</v>
      </c>
      <c r="G71" s="186" t="e">
        <f>U57</f>
        <v>#DIV/0!</v>
      </c>
      <c r="H71" s="114">
        <f>IF(OR(D57="PREVENTIVO",D58="PREVENTIVO",D59="PREVENTIVO",D60="PREVENTIVO",D61="PREVENTIVO",D62="PREVENTIVO"),IF(OR(D57="CORRECTIVO",D58="CORRECTIVO",D59="CORRECTIVO",D60="CORRECTIVO",D61="CORRECTIVO",D62="CORRECTIVO"),IF(OR(D57="DETECTIVO",D58="DETECTIVO",D59="DETECTIVO",D60="DETECTIVO",D61="DETECTIVO",D62="DETECTIVO"),"PREVENT, DETECT Y CORRECT","PREVENTIVO Y CORRECTIVO"),IF(OR(D57="DETECTIVO",D58="DETECTIVO",D59="DETECTIVO",D60="DETECTIVO",D61="DETECTIVO",D62="DETECTIVO"),"PREVENTIVO Y DETECTIVO","PREVENTIVO")),IF(OR(D57="CORRECTIVO",D58="CORRECTIVO",D59="CORRECTIVO",D60="CORRECTIVO",D61="CORRECTIVO",D62="CORRECTIVO"),IF(OR(D57="DETECTIVO",D58="DETECTIVO",D59="DETECTIVO",D60="DETECTIVO",D61="DETECTIVO",D62="DETECTIVO"),"DETECTIVO Y CORRECTIVO","CORRECTIVO"),IF(OR(D57="DETECTIVO",D58="DETECTIVO",D59="DETECTIVO",D60="DETECTIVO",D61="DETECTIVO",D62="DETECTIVO"),"DETECTIVO",0)))</f>
        <v>0</v>
      </c>
      <c r="I71" s="186" t="e">
        <f t="shared" si="26"/>
        <v>#DIV/0!</v>
      </c>
      <c r="J71" s="199" t="e">
        <f t="shared" si="27"/>
        <v>#DIV/0!</v>
      </c>
      <c r="K71" s="199" t="e">
        <f t="shared" si="28"/>
        <v>#DIV/0!</v>
      </c>
      <c r="L71" s="4"/>
      <c r="M71" s="4"/>
      <c r="N71" s="4"/>
      <c r="O71" s="4"/>
      <c r="P71" s="4"/>
      <c r="Q71" s="4"/>
      <c r="R71" s="4"/>
      <c r="S71" s="4"/>
      <c r="T71" s="4"/>
      <c r="U71" s="4"/>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8"/>
      <c r="BK71" s="18"/>
      <c r="BL71" s="18"/>
      <c r="BM71" s="18"/>
      <c r="BN71" s="18"/>
      <c r="BO71" s="18"/>
      <c r="BP71" s="18"/>
      <c r="BQ71" s="18"/>
      <c r="BR71" s="18"/>
      <c r="BS71" s="18"/>
      <c r="BT71" s="18"/>
      <c r="BU71" s="18"/>
      <c r="BV71" s="18"/>
      <c r="BW71" s="18"/>
      <c r="BX71" s="18"/>
      <c r="BY71" s="18"/>
      <c r="BZ71" s="18"/>
      <c r="CA71" s="18"/>
      <c r="CB71" s="18"/>
      <c r="CC71" s="18"/>
      <c r="CD71" s="200"/>
      <c r="CE71" s="200"/>
      <c r="CF71" s="200"/>
      <c r="CG71" s="200"/>
      <c r="CH71" s="200"/>
      <c r="CI71" s="200"/>
      <c r="CJ71" s="200"/>
    </row>
    <row r="72" spans="1:88" ht="14.25" customHeight="1" x14ac:dyDescent="0.25">
      <c r="A72" s="4"/>
      <c r="B72" s="4"/>
      <c r="C72" s="4"/>
      <c r="D72" s="4"/>
      <c r="E72" s="4"/>
      <c r="F72" s="4"/>
      <c r="G72" s="4"/>
      <c r="H72" s="4"/>
      <c r="I72" s="4"/>
      <c r="J72" s="4"/>
      <c r="K72" s="4"/>
      <c r="L72" s="4"/>
      <c r="M72" s="4"/>
      <c r="N72" s="4"/>
      <c r="O72" s="4"/>
      <c r="P72" s="4"/>
      <c r="Q72" s="4"/>
      <c r="R72" s="4"/>
      <c r="S72" s="4"/>
      <c r="T72" s="4"/>
      <c r="U72" s="4"/>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8"/>
      <c r="BK72" s="18"/>
      <c r="BL72" s="18"/>
      <c r="BM72" s="18"/>
      <c r="BN72" s="18"/>
      <c r="BO72" s="18"/>
      <c r="BP72" s="18"/>
      <c r="BQ72" s="18"/>
      <c r="BR72" s="18"/>
      <c r="BS72" s="18"/>
      <c r="BT72" s="18"/>
      <c r="BU72" s="18"/>
      <c r="BV72" s="18"/>
      <c r="BW72" s="18"/>
      <c r="BX72" s="18"/>
      <c r="BY72" s="18"/>
      <c r="BZ72" s="18"/>
      <c r="CA72" s="18"/>
      <c r="CB72" s="18"/>
      <c r="CC72" s="18"/>
      <c r="CD72" s="200"/>
      <c r="CE72" s="200"/>
      <c r="CF72" s="200"/>
      <c r="CG72" s="200"/>
      <c r="CH72" s="200"/>
      <c r="CI72" s="200"/>
      <c r="CJ72" s="200"/>
    </row>
    <row r="73" spans="1:88" ht="14.25" customHeight="1" x14ac:dyDescent="0.25">
      <c r="A73" s="4"/>
      <c r="B73" s="4"/>
      <c r="C73" s="4"/>
      <c r="D73" s="4"/>
      <c r="E73" s="4"/>
      <c r="F73" s="4"/>
      <c r="G73" s="4"/>
      <c r="H73" s="4"/>
      <c r="I73" s="4"/>
      <c r="J73" s="4"/>
      <c r="K73" s="4"/>
      <c r="L73" s="4"/>
      <c r="M73" s="4"/>
      <c r="N73" s="4"/>
      <c r="O73" s="4"/>
      <c r="P73" s="4"/>
      <c r="Q73" s="4"/>
      <c r="R73" s="4"/>
      <c r="S73" s="4"/>
      <c r="T73" s="4"/>
      <c r="U73" s="4"/>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8"/>
      <c r="BK73" s="18"/>
      <c r="BL73" s="18"/>
      <c r="BM73" s="18"/>
      <c r="BN73" s="18"/>
      <c r="BO73" s="18"/>
      <c r="BP73" s="18"/>
      <c r="BQ73" s="18"/>
      <c r="BR73" s="18"/>
      <c r="BS73" s="18"/>
      <c r="BT73" s="18"/>
      <c r="BU73" s="18"/>
      <c r="BV73" s="18"/>
      <c r="BW73" s="18"/>
      <c r="BX73" s="18"/>
      <c r="BY73" s="18"/>
      <c r="BZ73" s="18"/>
      <c r="CA73" s="18"/>
      <c r="CB73" s="18"/>
      <c r="CC73" s="18"/>
      <c r="CD73" s="200"/>
      <c r="CE73" s="200"/>
      <c r="CF73" s="200"/>
      <c r="CG73" s="201"/>
      <c r="CH73" s="201"/>
      <c r="CI73" s="201"/>
      <c r="CJ73" s="201"/>
    </row>
    <row r="74" spans="1:88" ht="14.25" customHeight="1" x14ac:dyDescent="0.25">
      <c r="A74" s="4"/>
      <c r="B74" s="4"/>
      <c r="C74" s="4"/>
      <c r="D74" s="4"/>
      <c r="E74" s="4"/>
      <c r="F74" s="4"/>
      <c r="G74" s="4"/>
      <c r="H74" s="4"/>
      <c r="I74" s="4"/>
      <c r="J74" s="4"/>
      <c r="K74" s="4"/>
      <c r="L74" s="4"/>
      <c r="M74" s="4"/>
      <c r="N74" s="4"/>
      <c r="O74" s="4"/>
      <c r="P74" s="4"/>
      <c r="Q74" s="4"/>
      <c r="R74" s="4"/>
      <c r="S74" s="4"/>
      <c r="T74" s="4"/>
      <c r="U74" s="202"/>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8"/>
      <c r="BK74" s="18"/>
      <c r="BL74" s="18"/>
      <c r="BM74" s="18"/>
      <c r="BN74" s="18"/>
      <c r="BO74" s="18"/>
      <c r="BP74" s="18"/>
      <c r="BQ74" s="18"/>
      <c r="BR74" s="18"/>
      <c r="BS74" s="18"/>
      <c r="BT74" s="18"/>
      <c r="BU74" s="18"/>
      <c r="BV74" s="18"/>
      <c r="BW74" s="18"/>
      <c r="BX74" s="18"/>
      <c r="BY74" s="18"/>
      <c r="BZ74" s="18"/>
      <c r="CA74" s="18"/>
      <c r="CB74" s="18"/>
      <c r="CC74" s="18"/>
      <c r="CD74" s="200"/>
      <c r="CE74" s="200"/>
      <c r="CF74" s="200"/>
      <c r="CG74" s="201"/>
      <c r="CH74" s="201"/>
      <c r="CI74" s="201"/>
      <c r="CJ74" s="201"/>
    </row>
    <row r="75" spans="1:88" ht="15.75" customHeight="1" x14ac:dyDescent="0.25">
      <c r="A75" s="393" t="s">
        <v>328</v>
      </c>
      <c r="B75" s="314"/>
      <c r="C75" s="314"/>
      <c r="D75" s="314"/>
      <c r="E75" s="314"/>
      <c r="F75" s="314"/>
      <c r="G75" s="314"/>
      <c r="H75" s="314"/>
      <c r="I75" s="314"/>
      <c r="J75" s="315"/>
      <c r="K75" s="4"/>
      <c r="L75" s="4"/>
      <c r="M75" s="4"/>
      <c r="N75" s="4"/>
      <c r="O75" s="4"/>
      <c r="P75" s="4"/>
      <c r="Q75" s="4"/>
      <c r="R75" s="4"/>
      <c r="S75" s="4"/>
      <c r="T75" s="4"/>
      <c r="U75" s="202"/>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8"/>
      <c r="BK75" s="18"/>
      <c r="BL75" s="18"/>
      <c r="BM75" s="18"/>
      <c r="BN75" s="18"/>
      <c r="BO75" s="18"/>
      <c r="BP75" s="18"/>
      <c r="BQ75" s="18"/>
      <c r="BR75" s="18"/>
      <c r="BS75" s="18"/>
      <c r="BT75" s="18"/>
      <c r="BU75" s="18"/>
      <c r="BV75" s="18"/>
      <c r="BW75" s="18"/>
      <c r="BX75" s="18"/>
      <c r="BY75" s="18"/>
      <c r="BZ75" s="18"/>
      <c r="CA75" s="18"/>
      <c r="CB75" s="18"/>
      <c r="CC75" s="18"/>
      <c r="CD75" s="200"/>
      <c r="CE75" s="200"/>
      <c r="CF75" s="200"/>
      <c r="CG75" s="201"/>
      <c r="CH75" s="201"/>
      <c r="CI75" s="201"/>
      <c r="CJ75" s="201"/>
    </row>
    <row r="76" spans="1:88" ht="14.25" customHeight="1" x14ac:dyDescent="0.25">
      <c r="A76" s="394" t="s">
        <v>88</v>
      </c>
      <c r="B76" s="395"/>
      <c r="C76" s="395"/>
      <c r="D76" s="395"/>
      <c r="E76" s="395"/>
      <c r="F76" s="395"/>
      <c r="G76" s="395"/>
      <c r="H76" s="395"/>
      <c r="I76" s="395"/>
      <c r="J76" s="396"/>
      <c r="K76" s="4"/>
      <c r="L76" s="4"/>
      <c r="M76" s="4"/>
      <c r="N76" s="4"/>
      <c r="O76" s="4"/>
      <c r="P76" s="4"/>
      <c r="Q76" s="4"/>
      <c r="R76" s="4"/>
      <c r="S76" s="4"/>
      <c r="T76" s="4"/>
      <c r="U76" s="202"/>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8"/>
      <c r="BK76" s="18"/>
      <c r="BL76" s="18"/>
      <c r="BM76" s="18"/>
      <c r="BN76" s="18"/>
      <c r="BO76" s="18"/>
      <c r="BP76" s="18"/>
      <c r="BQ76" s="18"/>
      <c r="BR76" s="18"/>
      <c r="BS76" s="18"/>
      <c r="BT76" s="18"/>
      <c r="BU76" s="18"/>
      <c r="BV76" s="18"/>
      <c r="BW76" s="18"/>
      <c r="BX76" s="18"/>
      <c r="BY76" s="18"/>
      <c r="BZ76" s="18"/>
      <c r="CA76" s="18"/>
      <c r="CB76" s="18"/>
      <c r="CC76" s="18"/>
      <c r="CD76" s="200"/>
      <c r="CE76" s="200"/>
      <c r="CF76" s="200"/>
      <c r="CG76" s="201"/>
      <c r="CH76" s="201"/>
      <c r="CI76" s="201"/>
      <c r="CJ76" s="201"/>
    </row>
    <row r="77" spans="1:88" ht="14.25" customHeight="1" x14ac:dyDescent="0.25">
      <c r="A77" s="424" t="s">
        <v>329</v>
      </c>
      <c r="B77" s="127"/>
      <c r="C77" s="128"/>
      <c r="D77" s="129" t="s">
        <v>209</v>
      </c>
      <c r="E77" s="129" t="s">
        <v>144</v>
      </c>
      <c r="F77" s="130" t="s">
        <v>210</v>
      </c>
      <c r="G77" s="131" t="s">
        <v>211</v>
      </c>
      <c r="H77" s="132" t="s">
        <v>212</v>
      </c>
      <c r="I77" s="4"/>
      <c r="J77" s="133"/>
      <c r="K77" s="4"/>
      <c r="L77" s="4"/>
      <c r="M77" s="4"/>
      <c r="N77" s="4"/>
      <c r="O77" s="4"/>
      <c r="P77" s="4"/>
      <c r="Q77" s="4"/>
      <c r="R77" s="4"/>
      <c r="S77" s="4"/>
      <c r="T77" s="4"/>
      <c r="U77" s="202"/>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8"/>
      <c r="BK77" s="18"/>
      <c r="BL77" s="18"/>
      <c r="BM77" s="18"/>
      <c r="BN77" s="18"/>
      <c r="BO77" s="18"/>
      <c r="BP77" s="18"/>
      <c r="BQ77" s="18"/>
      <c r="BR77" s="18"/>
      <c r="BS77" s="18"/>
      <c r="BT77" s="18"/>
      <c r="BU77" s="18"/>
      <c r="BV77" s="18"/>
      <c r="BW77" s="18"/>
      <c r="BX77" s="18"/>
      <c r="BY77" s="18"/>
      <c r="BZ77" s="18"/>
      <c r="CA77" s="18"/>
      <c r="CB77" s="18"/>
      <c r="CC77" s="18"/>
      <c r="CD77" s="200"/>
      <c r="CE77" s="200"/>
      <c r="CF77" s="200"/>
      <c r="CG77" s="201"/>
      <c r="CH77" s="201"/>
      <c r="CI77" s="201" t="e">
        <f t="shared" ref="CI77:CI111" si="29">IF(HLOOKUP(#REF!,$D$77:$H$78,2,FALSE)=$D$78,IF(VLOOKUP(#REF!,$B$79:$C$83,2,FALSE)-2=$C$79,"ALTO",IF(VLOOKUP(#REF!,$B$79:$C$83,2,FALSE)-2=$C$80,"MODERADO",IF(VLOOKUP(#REF!,$B$79:$C$83,2,FALSE)-2=$C$81,"BAJO",IF(VLOOKUP(#REF!,$B$79:$C$83,2,FALSE)-2=$C$82,"BAJO",IF(VLOOKUP(#REF!,$B$79:$C$83,2,FALSE)-2=$C$83,"BAJO",#REF!))))),IF(HLOOKUP(#REF!,$D$77:$H$78,2,FALSE)=$E$78,IF(VLOOKUP(#REF!,$B$79:$C$83,2,FALSE)-2=$C$79,"ALTO",IF(VLOOKUP(#REF!,$B$79:$C$83,2,FALSE)-2=$C$80,"ALTO",IF(VLOOKUP(#REF!,$B$79:$C$83,2,FALSE)-2=$C$81,"MODERADO",IF(VLOOKUP(#REF!,$B$79:$C$83,2,FALSE)-2=$C$82,"BAJO",IF(VLOOKUP(#REF!,$B$79:$C$83,2,FALSE)-2=$C$83,"BAJO",#REF!))))),IF(HLOOKUP(#REF!,$D$77:$H$78,2,FALSE)=$F$78,IF(VLOOKUP(#REF!,$B$79:$C$83,2,FALSE)-2=$C$79,"EXTREMO",IF(VLOOKUP(#REF!,$B$79:$C$83,2,FALSE)-2=$C$80,"ALTO",IF(VLOOKUP(#REF!,$B$79:$C$83,2,FALSE)-2=$C$81,"ALTO",IF(VLOOKUP(#REF!,$B$79:$C$83,2,FALSE)-2=$C$82,"MODERADO",IF(VLOOKUP(#REF!,$B$79:$C$83,2,FALSE)-2=$C$83,"MODERADO",#REF!))))),IF(HLOOKUP(#REF!,$D$77:$H$78,2,FALSE)=$G$78,IF(VLOOKUP(#REF!,$B$79:$C$83,2,FALSE)-2=$C$79,"EXTREMO",IF(VLOOKUP(#REF!,$B$79:$C$83,2,FALSE)-2=$C$80,"EXTREMO",IF(VLOOKUP(#REF!,$B$79:$C$83,2,FALSE)-2=$C$81,"EXTREMO",IF(VLOOKUP(#REF!,$B$79:$C$83,2,FALSE)-2=$C$82,"ALTO",IF(VLOOKUP(#REF!,$B$79:$C$83,2,FALSE)-2=$C$83,"ALTO",#REF!))))),IF(HLOOKUP(#REF!,$D$77:$H$78,2,FALSE)=$H$78,IF(VLOOKUP(#REF!,$B$79:$C$83,2,FALSE)-2=$C$79,"EXTREMO",IF(VLOOKUP(#REF!,$B$79:$C$83,2,FALSE)-2=$C$80,"EXTREMO",IF(VLOOKUP(#REF!,$B$79:$C$83,2,FALSE)-2=$C$81,"EXTREMO",IF(VLOOKUP(#REF!,$B$79:$C$83,2,FALSE)-2=$C$82,"EXTREMO",IF(VLOOKUP(#REF!,$B$79:$C$83,2,FALSE)-2=$C$83,"ALTO","ALTO"))))),#REF!)))))</f>
        <v>#REF!</v>
      </c>
      <c r="CJ77" s="201" t="e">
        <f t="shared" ref="CJ77:CJ111" si="30">IF(HLOOKUP(#REF!,$D$77:$H$78,2,FALSE)-2=$D$78,IF(VLOOKUP(#REF!,$B$79:$C$83,2,FALSE)=$C$79,"ALTO",IF(VLOOKUP(#REF!,$B$79:$C$83,2,FALSE)=$C$80,"MODERADO",IF(VLOOKUP(#REF!,$B$79:$C$83,2,FALSE)=$C$81,"BAJO",IF(VLOOKUP(#REF!,$B$79:$C$83,2,FALSE)=$C$82,"BAJO",IF(VLOOKUP(#REF!,$B$79:$C$83,2,FALSE)=$C$83,"BAJO",#REF!))))),IF(HLOOKUP(#REF!,$D$77:$H$78,2,FALSE)-2=$E$78,IF(VLOOKUP(#REF!,$B$79:$C$83,2,FALSE)=$C$79,"ALTO",IF(VLOOKUP(#REF!,$B$79:$C$83,2,FALSE)=$C$80,"ALTO",IF(VLOOKUP(#REF!,$B$79:$C$83,2,FALSE)=$C$81,"MODERADO",IF(VLOOKUP(#REF!,$B$79:$C$83,2,FALSE)=$C$82,"BAJO",IF(VLOOKUP(#REF!,$B$79:$C$83,2,FALSE)=$C$83,"BAJO",#REF!))))),IF(HLOOKUP(#REF!,$D$77:$H$78,2,FALSE)-2=$F$78,IF(VLOOKUP(#REF!,$B$79:$C$83,2,FALSE)=$C$79,"EXTREMO",IF(VLOOKUP(#REF!,$B$79:$C$83,2,FALSE)=$C$80,"ALTO",IF(VLOOKUP(#REF!,$B$79:$C$83,2,FALSE)=$C$81,"ALTO",IF(VLOOKUP(#REF!,$B$79:$C$83,2,FALSE)=$C$82,"MODERADO",IF(VLOOKUP(#REF!,$B$79:$C$83,2,FALSE)=$C$83,"MODERADO",#REF!))))),IF(HLOOKUP(#REF!,$D$77:$H$78,2,FALSE)-2=$G$78,IF(VLOOKUP(#REF!,$B$79:$C$83,2,FALSE)=$C$79,"EXTREMO",IF(VLOOKUP(#REF!,$B$79:$C$83,2,FALSE)=$C$80,"EXTREMO",IF(VLOOKUP(#REF!,$B$79:$C$83,CG4113,FALSE)=$C$81,"EXTREMO",IF(VLOOKUP(#REF!,$B$79:$C$83,2,FALSE)=$C$82,"ALTO",IF(VLOOKUP(#REF!,$B$79:$C$83,2,FALSE)=$C$83,"ALTO",#REF!))))),IF(HLOOKUP(#REF!,$D$77:$H$78,2,FALSE)-2=$H$78,IF(VLOOKUP(#REF!,$B$79:$C$83,2,FALSE)=$C$79,"EXTREMO",IF(VLOOKUP(#REF!,$B$79:$C$83,2,FALSE)=$C$80,"EXTREMO",IF(VLOOKUP(#REF!,$B$79:$C$83,2,FALSE)=$C$81,"EXTREMO",IF(VLOOKUP(#REF!,$B$79:$C$83,2,FALSE)=$C$82,"EXTREMO",IF(VLOOKUP(#REF!,$B$79:$C$83,2,FALSE)=$C$83,"ALTO","ALTO"))))),IF(OR(#REF!="MENOR",#REF!="INSIGNIFICANTE"),IF(#REF!="CASI SEGURO","ALTO", IF(#REF!="PROBABLE","MODERADO","BAJO"))))))))</f>
        <v>#REF!</v>
      </c>
    </row>
    <row r="78" spans="1:88" ht="14.25" customHeight="1" x14ac:dyDescent="0.25">
      <c r="A78" s="398"/>
      <c r="B78" s="136"/>
      <c r="C78" s="40"/>
      <c r="D78" s="137">
        <v>1</v>
      </c>
      <c r="E78" s="137">
        <v>2</v>
      </c>
      <c r="F78" s="138">
        <v>3</v>
      </c>
      <c r="G78" s="137">
        <v>4</v>
      </c>
      <c r="H78" s="139">
        <v>5</v>
      </c>
      <c r="I78" s="4"/>
      <c r="J78" s="133"/>
      <c r="K78" s="4"/>
      <c r="L78" s="4"/>
      <c r="M78" s="4"/>
      <c r="N78" s="4"/>
      <c r="O78" s="4"/>
      <c r="P78" s="4"/>
      <c r="Q78" s="4"/>
      <c r="R78" s="4"/>
      <c r="S78" s="4"/>
      <c r="T78" s="4"/>
      <c r="U78" s="202"/>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8"/>
      <c r="BK78" s="18"/>
      <c r="BL78" s="18"/>
      <c r="BM78" s="18"/>
      <c r="BN78" s="18"/>
      <c r="BO78" s="18"/>
      <c r="BP78" s="18"/>
      <c r="BQ78" s="18"/>
      <c r="BR78" s="18"/>
      <c r="BS78" s="18"/>
      <c r="BT78" s="18"/>
      <c r="BU78" s="18"/>
      <c r="BV78" s="18"/>
      <c r="BW78" s="18"/>
      <c r="BX78" s="18"/>
      <c r="BY78" s="18"/>
      <c r="BZ78" s="18"/>
      <c r="CA78" s="18"/>
      <c r="CB78" s="18"/>
      <c r="CC78" s="18"/>
      <c r="CD78" s="200"/>
      <c r="CE78" s="200"/>
      <c r="CF78" s="200"/>
      <c r="CG78" s="201"/>
      <c r="CH78" s="201"/>
      <c r="CI78" s="201" t="e">
        <f t="shared" si="29"/>
        <v>#REF!</v>
      </c>
      <c r="CJ78" s="201" t="e">
        <f t="shared" si="30"/>
        <v>#REF!</v>
      </c>
    </row>
    <row r="79" spans="1:88" ht="36.75" customHeight="1" x14ac:dyDescent="0.25">
      <c r="A79" s="398"/>
      <c r="B79" s="140" t="s">
        <v>215</v>
      </c>
      <c r="C79" s="137">
        <v>5</v>
      </c>
      <c r="D79" s="141" t="s">
        <v>216</v>
      </c>
      <c r="E79" s="142" t="s">
        <v>216</v>
      </c>
      <c r="F79" s="143" t="s">
        <v>217</v>
      </c>
      <c r="G79" s="144" t="s">
        <v>217</v>
      </c>
      <c r="H79" s="145" t="s">
        <v>217</v>
      </c>
      <c r="I79" s="4"/>
      <c r="J79" s="133"/>
      <c r="K79" s="4"/>
      <c r="L79" s="4"/>
      <c r="M79" s="4"/>
      <c r="N79" s="4"/>
      <c r="O79" s="4"/>
      <c r="P79" s="4"/>
      <c r="Q79" s="4"/>
      <c r="R79" s="4"/>
      <c r="S79" s="4"/>
      <c r="T79" s="4"/>
      <c r="U79" s="4"/>
      <c r="V79" s="18"/>
      <c r="W79" s="18"/>
      <c r="X79" s="18"/>
      <c r="Y79" s="18"/>
      <c r="Z79" s="18"/>
      <c r="AA79" s="18"/>
      <c r="AB79" s="18"/>
      <c r="AC79" s="18"/>
      <c r="AD79" s="18"/>
      <c r="AE79" s="18"/>
      <c r="AF79" s="18"/>
      <c r="AG79" s="18"/>
      <c r="AH79" s="18"/>
      <c r="AI79" s="18"/>
      <c r="AJ79" s="18"/>
      <c r="AK79" s="18"/>
      <c r="AL79" s="18"/>
      <c r="AM79" s="18"/>
      <c r="AN79" s="18"/>
      <c r="AO79" s="18"/>
      <c r="AP79" s="18"/>
      <c r="AQ79" s="18"/>
      <c r="AR79" s="18"/>
      <c r="AS79" s="18"/>
      <c r="AT79" s="18"/>
      <c r="AU79" s="18"/>
      <c r="AV79" s="18"/>
      <c r="AW79" s="18"/>
      <c r="AX79" s="18"/>
      <c r="AY79" s="18"/>
      <c r="AZ79" s="18"/>
      <c r="BA79" s="18"/>
      <c r="BB79" s="18"/>
      <c r="BC79" s="18"/>
      <c r="BD79" s="18"/>
      <c r="BE79" s="18"/>
      <c r="BF79" s="18"/>
      <c r="BG79" s="18"/>
      <c r="BH79" s="18"/>
      <c r="BI79" s="18"/>
      <c r="BJ79" s="18"/>
      <c r="BK79" s="18"/>
      <c r="BL79" s="18"/>
      <c r="BM79" s="18"/>
      <c r="BN79" s="18"/>
      <c r="BO79" s="18"/>
      <c r="BP79" s="18"/>
      <c r="BQ79" s="18"/>
      <c r="BR79" s="18"/>
      <c r="BS79" s="18"/>
      <c r="BT79" s="18"/>
      <c r="BU79" s="18"/>
      <c r="BV79" s="18"/>
      <c r="BW79" s="18"/>
      <c r="BX79" s="18"/>
      <c r="BY79" s="18"/>
      <c r="BZ79" s="18"/>
      <c r="CA79" s="18"/>
      <c r="CB79" s="18"/>
      <c r="CC79" s="18"/>
      <c r="CD79" s="200"/>
      <c r="CE79" s="200"/>
      <c r="CF79" s="200"/>
      <c r="CG79" s="201"/>
      <c r="CH79" s="201"/>
      <c r="CI79" s="201" t="e">
        <f t="shared" si="29"/>
        <v>#REF!</v>
      </c>
      <c r="CJ79" s="201" t="e">
        <f t="shared" si="30"/>
        <v>#REF!</v>
      </c>
    </row>
    <row r="80" spans="1:88" ht="14.25" customHeight="1" x14ac:dyDescent="0.25">
      <c r="A80" s="398"/>
      <c r="B80" s="140" t="s">
        <v>219</v>
      </c>
      <c r="C80" s="137">
        <v>4</v>
      </c>
      <c r="D80" s="146" t="s">
        <v>220</v>
      </c>
      <c r="E80" s="147" t="s">
        <v>216</v>
      </c>
      <c r="F80" s="148" t="s">
        <v>216</v>
      </c>
      <c r="G80" s="116" t="s">
        <v>217</v>
      </c>
      <c r="H80" s="149" t="s">
        <v>217</v>
      </c>
      <c r="I80" s="4"/>
      <c r="J80" s="133"/>
      <c r="K80" s="4"/>
      <c r="L80" s="4"/>
      <c r="M80" s="4"/>
      <c r="N80" s="4"/>
      <c r="O80" s="4"/>
      <c r="P80" s="4"/>
      <c r="Q80" s="4"/>
      <c r="R80" s="4"/>
      <c r="S80" s="4"/>
      <c r="T80" s="4"/>
      <c r="U80" s="4"/>
      <c r="V80" s="18"/>
      <c r="W80" s="18"/>
      <c r="X80" s="18"/>
      <c r="Y80" s="18"/>
      <c r="Z80" s="18"/>
      <c r="AA80" s="18"/>
      <c r="AB80" s="18"/>
      <c r="AC80" s="18"/>
      <c r="AD80" s="18"/>
      <c r="AE80" s="18"/>
      <c r="AF80" s="18"/>
      <c r="AG80" s="18"/>
      <c r="AH80" s="18"/>
      <c r="AI80" s="18"/>
      <c r="AJ80" s="18"/>
      <c r="AK80" s="18"/>
      <c r="AL80" s="18"/>
      <c r="AM80" s="18"/>
      <c r="AN80" s="18"/>
      <c r="AO80" s="18"/>
      <c r="AP80" s="18"/>
      <c r="AQ80" s="18"/>
      <c r="AR80" s="18"/>
      <c r="AS80" s="18"/>
      <c r="AT80" s="18"/>
      <c r="AU80" s="18"/>
      <c r="AV80" s="18"/>
      <c r="AW80" s="18"/>
      <c r="AX80" s="18"/>
      <c r="AY80" s="18"/>
      <c r="AZ80" s="18"/>
      <c r="BA80" s="18"/>
      <c r="BB80" s="18"/>
      <c r="BC80" s="18"/>
      <c r="BD80" s="18"/>
      <c r="BE80" s="18"/>
      <c r="BF80" s="18"/>
      <c r="BG80" s="18"/>
      <c r="BH80" s="18"/>
      <c r="BI80" s="18"/>
      <c r="BJ80" s="18"/>
      <c r="BK80" s="18"/>
      <c r="BL80" s="18"/>
      <c r="BM80" s="18"/>
      <c r="BN80" s="18"/>
      <c r="BO80" s="18"/>
      <c r="BP80" s="18"/>
      <c r="BQ80" s="18"/>
      <c r="BR80" s="18"/>
      <c r="BS80" s="18"/>
      <c r="BT80" s="18"/>
      <c r="BU80" s="18"/>
      <c r="BV80" s="18"/>
      <c r="BW80" s="18"/>
      <c r="BX80" s="18"/>
      <c r="BY80" s="18"/>
      <c r="BZ80" s="18"/>
      <c r="CA80" s="18"/>
      <c r="CB80" s="18"/>
      <c r="CC80" s="18"/>
      <c r="CD80" s="200"/>
      <c r="CE80" s="200"/>
      <c r="CF80" s="200"/>
      <c r="CG80" s="201"/>
      <c r="CH80" s="201"/>
      <c r="CI80" s="201" t="e">
        <f t="shared" si="29"/>
        <v>#REF!</v>
      </c>
      <c r="CJ80" s="201" t="e">
        <f t="shared" si="30"/>
        <v>#REF!</v>
      </c>
    </row>
    <row r="81" spans="1:88" ht="14.25" customHeight="1" x14ac:dyDescent="0.25">
      <c r="A81" s="398"/>
      <c r="B81" s="140" t="s">
        <v>222</v>
      </c>
      <c r="C81" s="137">
        <v>3</v>
      </c>
      <c r="D81" s="150" t="s">
        <v>223</v>
      </c>
      <c r="E81" s="151" t="s">
        <v>220</v>
      </c>
      <c r="F81" s="148" t="s">
        <v>216</v>
      </c>
      <c r="G81" s="203" t="s">
        <v>217</v>
      </c>
      <c r="H81" s="149" t="s">
        <v>217</v>
      </c>
      <c r="I81" s="4"/>
      <c r="J81" s="133"/>
      <c r="K81" s="4"/>
      <c r="L81" s="4"/>
      <c r="M81" s="4"/>
      <c r="N81" s="4"/>
      <c r="O81" s="4"/>
      <c r="P81" s="4"/>
      <c r="Q81" s="4"/>
      <c r="R81" s="4"/>
      <c r="S81" s="4"/>
      <c r="T81" s="4"/>
      <c r="U81" s="4"/>
      <c r="V81" s="18"/>
      <c r="W81" s="18"/>
      <c r="X81" s="18"/>
      <c r="Y81" s="18"/>
      <c r="Z81" s="18"/>
      <c r="AA81" s="18"/>
      <c r="AB81" s="18"/>
      <c r="AC81" s="18"/>
      <c r="AD81" s="18"/>
      <c r="AE81" s="18"/>
      <c r="AF81" s="18"/>
      <c r="AG81" s="18"/>
      <c r="AH81" s="18"/>
      <c r="AI81" s="18"/>
      <c r="AJ81" s="18"/>
      <c r="AK81" s="18"/>
      <c r="AL81" s="18"/>
      <c r="AM81" s="18"/>
      <c r="AN81" s="18"/>
      <c r="AO81" s="18"/>
      <c r="AP81" s="18"/>
      <c r="AQ81" s="18"/>
      <c r="AR81" s="18"/>
      <c r="AS81" s="18"/>
      <c r="AT81" s="18"/>
      <c r="AU81" s="18"/>
      <c r="AV81" s="18"/>
      <c r="AW81" s="18"/>
      <c r="AX81" s="18"/>
      <c r="AY81" s="18"/>
      <c r="AZ81" s="18"/>
      <c r="BA81" s="18"/>
      <c r="BB81" s="18"/>
      <c r="BC81" s="18"/>
      <c r="BD81" s="18"/>
      <c r="BE81" s="18"/>
      <c r="BF81" s="18"/>
      <c r="BG81" s="18"/>
      <c r="BH81" s="18"/>
      <c r="BI81" s="18"/>
      <c r="BJ81" s="18"/>
      <c r="BK81" s="18"/>
      <c r="BL81" s="18"/>
      <c r="BM81" s="18"/>
      <c r="BN81" s="18"/>
      <c r="BO81" s="18"/>
      <c r="BP81" s="18"/>
      <c r="BQ81" s="18"/>
      <c r="BR81" s="18"/>
      <c r="BS81" s="18"/>
      <c r="BT81" s="18"/>
      <c r="BU81" s="18"/>
      <c r="BV81" s="18"/>
      <c r="BW81" s="18"/>
      <c r="BX81" s="18"/>
      <c r="BY81" s="18"/>
      <c r="BZ81" s="18"/>
      <c r="CA81" s="18"/>
      <c r="CB81" s="18"/>
      <c r="CC81" s="18"/>
      <c r="CD81" s="200"/>
      <c r="CE81" s="200"/>
      <c r="CF81" s="200"/>
      <c r="CG81" s="201"/>
      <c r="CH81" s="201"/>
      <c r="CI81" s="201" t="e">
        <f t="shared" si="29"/>
        <v>#REF!</v>
      </c>
      <c r="CJ81" s="201" t="e">
        <f t="shared" si="30"/>
        <v>#REF!</v>
      </c>
    </row>
    <row r="82" spans="1:88" ht="15" customHeight="1" x14ac:dyDescent="0.25">
      <c r="A82" s="398"/>
      <c r="B82" s="140" t="s">
        <v>225</v>
      </c>
      <c r="C82" s="137">
        <v>2</v>
      </c>
      <c r="D82" s="150" t="s">
        <v>223</v>
      </c>
      <c r="E82" s="152" t="s">
        <v>223</v>
      </c>
      <c r="F82" s="153" t="s">
        <v>220</v>
      </c>
      <c r="G82" s="204" t="s">
        <v>216</v>
      </c>
      <c r="H82" s="149" t="s">
        <v>217</v>
      </c>
      <c r="I82" s="4"/>
      <c r="J82" s="133"/>
      <c r="K82" s="4"/>
      <c r="L82" s="4"/>
      <c r="M82" s="4"/>
      <c r="N82" s="4"/>
      <c r="O82" s="4"/>
      <c r="P82" s="4"/>
      <c r="Q82" s="4"/>
      <c r="R82" s="4"/>
      <c r="S82" s="4"/>
      <c r="T82" s="4"/>
      <c r="U82" s="4"/>
      <c r="V82" s="18"/>
      <c r="W82" s="18"/>
      <c r="X82" s="18"/>
      <c r="Y82" s="18"/>
      <c r="Z82" s="18"/>
      <c r="AA82" s="18"/>
      <c r="AB82" s="18"/>
      <c r="AC82" s="18"/>
      <c r="AD82" s="18"/>
      <c r="AE82" s="18"/>
      <c r="AF82" s="18"/>
      <c r="AG82" s="18"/>
      <c r="AH82" s="18"/>
      <c r="AI82" s="18"/>
      <c r="AJ82" s="18"/>
      <c r="AK82" s="18"/>
      <c r="AL82" s="18"/>
      <c r="AM82" s="18"/>
      <c r="AN82" s="18"/>
      <c r="AO82" s="18"/>
      <c r="AP82" s="18"/>
      <c r="AQ82" s="18"/>
      <c r="AR82" s="18"/>
      <c r="AS82" s="18"/>
      <c r="AT82" s="18"/>
      <c r="AU82" s="18"/>
      <c r="AV82" s="18"/>
      <c r="AW82" s="18"/>
      <c r="AX82" s="18"/>
      <c r="AY82" s="18"/>
      <c r="AZ82" s="18"/>
      <c r="BA82" s="18"/>
      <c r="BB82" s="18"/>
      <c r="BC82" s="18"/>
      <c r="BD82" s="18"/>
      <c r="BE82" s="18"/>
      <c r="BF82" s="18"/>
      <c r="BG82" s="18"/>
      <c r="BH82" s="18"/>
      <c r="BI82" s="18"/>
      <c r="BJ82" s="18"/>
      <c r="BK82" s="18"/>
      <c r="BL82" s="18"/>
      <c r="BM82" s="18"/>
      <c r="BN82" s="18"/>
      <c r="BO82" s="18"/>
      <c r="BP82" s="18"/>
      <c r="BQ82" s="18"/>
      <c r="BR82" s="18"/>
      <c r="BS82" s="18"/>
      <c r="BT82" s="18"/>
      <c r="BU82" s="18"/>
      <c r="BV82" s="18"/>
      <c r="BW82" s="18"/>
      <c r="BX82" s="18"/>
      <c r="BY82" s="18"/>
      <c r="BZ82" s="18"/>
      <c r="CA82" s="18"/>
      <c r="CB82" s="18"/>
      <c r="CC82" s="18"/>
      <c r="CD82" s="200"/>
      <c r="CE82" s="200"/>
      <c r="CF82" s="200"/>
      <c r="CG82" s="201"/>
      <c r="CH82" s="201"/>
      <c r="CI82" s="201" t="e">
        <f t="shared" si="29"/>
        <v>#REF!</v>
      </c>
      <c r="CJ82" s="201" t="e">
        <f t="shared" si="30"/>
        <v>#REF!</v>
      </c>
    </row>
    <row r="83" spans="1:88" ht="14.25" customHeight="1" x14ac:dyDescent="0.25">
      <c r="A83" s="398"/>
      <c r="B83" s="140" t="s">
        <v>227</v>
      </c>
      <c r="C83" s="137">
        <v>1</v>
      </c>
      <c r="D83" s="155" t="s">
        <v>223</v>
      </c>
      <c r="E83" s="156" t="s">
        <v>223</v>
      </c>
      <c r="F83" s="157" t="s">
        <v>220</v>
      </c>
      <c r="G83" s="158" t="s">
        <v>216</v>
      </c>
      <c r="H83" s="149" t="s">
        <v>217</v>
      </c>
      <c r="I83" s="4"/>
      <c r="J83" s="133"/>
      <c r="K83" s="4"/>
      <c r="L83" s="4"/>
      <c r="M83" s="4"/>
      <c r="N83" s="4"/>
      <c r="O83" s="4"/>
      <c r="P83" s="4"/>
      <c r="Q83" s="4"/>
      <c r="R83" s="4"/>
      <c r="S83" s="4"/>
      <c r="T83" s="4"/>
      <c r="U83" s="4"/>
      <c r="V83" s="18"/>
      <c r="W83" s="18"/>
      <c r="X83" s="18"/>
      <c r="Y83" s="18"/>
      <c r="Z83" s="18"/>
      <c r="AA83" s="18"/>
      <c r="AB83" s="18"/>
      <c r="AC83" s="18"/>
      <c r="AD83" s="18"/>
      <c r="AE83" s="18"/>
      <c r="AF83" s="18"/>
      <c r="AG83" s="18"/>
      <c r="AH83" s="18"/>
      <c r="AI83" s="18"/>
      <c r="AJ83" s="18"/>
      <c r="AK83" s="18"/>
      <c r="AL83" s="18"/>
      <c r="AM83" s="18"/>
      <c r="AN83" s="18"/>
      <c r="AO83" s="18"/>
      <c r="AP83" s="18"/>
      <c r="AQ83" s="18"/>
      <c r="AR83" s="18"/>
      <c r="AS83" s="18"/>
      <c r="AT83" s="18"/>
      <c r="AU83" s="18"/>
      <c r="AV83" s="18"/>
      <c r="AW83" s="18"/>
      <c r="AX83" s="18"/>
      <c r="AY83" s="18"/>
      <c r="AZ83" s="18"/>
      <c r="BA83" s="18"/>
      <c r="BB83" s="18"/>
      <c r="BC83" s="18"/>
      <c r="BD83" s="18"/>
      <c r="BE83" s="18"/>
      <c r="BF83" s="18"/>
      <c r="BG83" s="18"/>
      <c r="BH83" s="18"/>
      <c r="BI83" s="18"/>
      <c r="BJ83" s="18"/>
      <c r="BK83" s="18"/>
      <c r="BL83" s="18"/>
      <c r="BM83" s="18"/>
      <c r="BN83" s="18"/>
      <c r="BO83" s="18"/>
      <c r="BP83" s="18"/>
      <c r="BQ83" s="18"/>
      <c r="BR83" s="18"/>
      <c r="BS83" s="18"/>
      <c r="BT83" s="18"/>
      <c r="BU83" s="18"/>
      <c r="BV83" s="18"/>
      <c r="BW83" s="18"/>
      <c r="BX83" s="18"/>
      <c r="BY83" s="18"/>
      <c r="BZ83" s="18"/>
      <c r="CA83" s="18"/>
      <c r="CB83" s="18"/>
      <c r="CC83" s="18"/>
      <c r="CD83" s="200"/>
      <c r="CE83" s="200"/>
      <c r="CF83" s="200"/>
      <c r="CG83" s="201"/>
      <c r="CH83" s="201"/>
      <c r="CI83" s="201" t="e">
        <f t="shared" si="29"/>
        <v>#REF!</v>
      </c>
      <c r="CJ83" s="201" t="e">
        <f t="shared" si="30"/>
        <v>#REF!</v>
      </c>
    </row>
    <row r="84" spans="1:88" ht="14.25" customHeight="1" x14ac:dyDescent="0.25">
      <c r="A84" s="399"/>
      <c r="B84" s="159"/>
      <c r="C84" s="160"/>
      <c r="D84" s="160"/>
      <c r="E84" s="160"/>
      <c r="F84" s="160"/>
      <c r="G84" s="160"/>
      <c r="H84" s="160"/>
      <c r="I84" s="160"/>
      <c r="J84" s="161"/>
      <c r="K84" s="4"/>
      <c r="L84" s="4"/>
      <c r="M84" s="4"/>
      <c r="N84" s="4"/>
      <c r="O84" s="4"/>
      <c r="P84" s="4"/>
      <c r="Q84" s="4"/>
      <c r="R84" s="4"/>
      <c r="S84" s="4"/>
      <c r="T84" s="4"/>
      <c r="U84" s="4"/>
      <c r="V84" s="18"/>
      <c r="W84" s="18"/>
      <c r="X84" s="18"/>
      <c r="Y84" s="18"/>
      <c r="Z84" s="18"/>
      <c r="AA84" s="18"/>
      <c r="AB84" s="18"/>
      <c r="AC84" s="18"/>
      <c r="AD84" s="18"/>
      <c r="AE84" s="18"/>
      <c r="AF84" s="18"/>
      <c r="AG84" s="18"/>
      <c r="AH84" s="18"/>
      <c r="AI84" s="18"/>
      <c r="AJ84" s="18"/>
      <c r="AK84" s="18"/>
      <c r="AL84" s="18"/>
      <c r="AM84" s="18"/>
      <c r="AN84" s="18"/>
      <c r="AO84" s="18"/>
      <c r="AP84" s="18"/>
      <c r="AQ84" s="18"/>
      <c r="AR84" s="18"/>
      <c r="AS84" s="18"/>
      <c r="AT84" s="18"/>
      <c r="AU84" s="18"/>
      <c r="AV84" s="18"/>
      <c r="AW84" s="18"/>
      <c r="AX84" s="18"/>
      <c r="AY84" s="18"/>
      <c r="AZ84" s="18"/>
      <c r="BA84" s="18"/>
      <c r="BB84" s="18"/>
      <c r="BC84" s="18"/>
      <c r="BD84" s="18"/>
      <c r="BE84" s="18"/>
      <c r="BF84" s="18"/>
      <c r="BG84" s="18"/>
      <c r="BH84" s="18"/>
      <c r="BI84" s="18"/>
      <c r="BJ84" s="18"/>
      <c r="BK84" s="18"/>
      <c r="BL84" s="18"/>
      <c r="BM84" s="18"/>
      <c r="BN84" s="18"/>
      <c r="BO84" s="18"/>
      <c r="BP84" s="18"/>
      <c r="BQ84" s="18"/>
      <c r="BR84" s="18"/>
      <c r="BS84" s="18"/>
      <c r="BT84" s="18"/>
      <c r="BU84" s="18"/>
      <c r="BV84" s="18"/>
      <c r="BW84" s="18"/>
      <c r="BX84" s="18"/>
      <c r="BY84" s="18"/>
      <c r="BZ84" s="18"/>
      <c r="CA84" s="18"/>
      <c r="CB84" s="18"/>
      <c r="CC84" s="18"/>
      <c r="CD84" s="200"/>
      <c r="CE84" s="200"/>
      <c r="CF84" s="200"/>
      <c r="CG84" s="201"/>
      <c r="CH84" s="201"/>
      <c r="CI84" s="201" t="e">
        <f t="shared" si="29"/>
        <v>#REF!</v>
      </c>
      <c r="CJ84" s="201" t="e">
        <f t="shared" si="30"/>
        <v>#REF!</v>
      </c>
    </row>
    <row r="85" spans="1:88" ht="14.25" customHeight="1" x14ac:dyDescent="0.25">
      <c r="A85" s="4"/>
      <c r="B85" s="4"/>
      <c r="C85" s="4"/>
      <c r="D85" s="4"/>
      <c r="E85" s="4"/>
      <c r="F85" s="4"/>
      <c r="G85" s="4"/>
      <c r="H85" s="4"/>
      <c r="I85" s="4"/>
      <c r="J85" s="4"/>
      <c r="K85" s="4"/>
      <c r="L85" s="4"/>
      <c r="M85" s="4"/>
      <c r="N85" s="4"/>
      <c r="O85" s="4"/>
      <c r="P85" s="4"/>
      <c r="Q85" s="4"/>
      <c r="R85" s="4"/>
      <c r="S85" s="4"/>
      <c r="T85" s="4"/>
      <c r="U85" s="4"/>
      <c r="V85" s="18"/>
      <c r="W85" s="18"/>
      <c r="X85" s="18"/>
      <c r="Y85" s="18"/>
      <c r="Z85" s="18"/>
      <c r="AA85" s="18"/>
      <c r="AB85" s="18"/>
      <c r="AC85" s="18"/>
      <c r="AD85" s="18"/>
      <c r="AE85" s="18"/>
      <c r="AF85" s="18"/>
      <c r="AG85" s="18"/>
      <c r="AH85" s="18"/>
      <c r="AI85" s="18"/>
      <c r="AJ85" s="18"/>
      <c r="AK85" s="18"/>
      <c r="AL85" s="18"/>
      <c r="AM85" s="18"/>
      <c r="AN85" s="18"/>
      <c r="AO85" s="18"/>
      <c r="AP85" s="18"/>
      <c r="AQ85" s="18"/>
      <c r="AR85" s="18"/>
      <c r="AS85" s="18"/>
      <c r="AT85" s="18"/>
      <c r="AU85" s="18"/>
      <c r="AV85" s="18"/>
      <c r="AW85" s="18"/>
      <c r="AX85" s="18"/>
      <c r="AY85" s="18"/>
      <c r="AZ85" s="18"/>
      <c r="BA85" s="18"/>
      <c r="BB85" s="18"/>
      <c r="BC85" s="18"/>
      <c r="BD85" s="18"/>
      <c r="BE85" s="18"/>
      <c r="BF85" s="18"/>
      <c r="BG85" s="18"/>
      <c r="BH85" s="18"/>
      <c r="BI85" s="18"/>
      <c r="BJ85" s="18"/>
      <c r="BK85" s="18"/>
      <c r="BL85" s="18"/>
      <c r="BM85" s="18"/>
      <c r="BN85" s="18"/>
      <c r="BO85" s="18"/>
      <c r="BP85" s="18"/>
      <c r="BQ85" s="18"/>
      <c r="BR85" s="18"/>
      <c r="BS85" s="18"/>
      <c r="BT85" s="18"/>
      <c r="BU85" s="18"/>
      <c r="BV85" s="18"/>
      <c r="BW85" s="18"/>
      <c r="BX85" s="18"/>
      <c r="BY85" s="18"/>
      <c r="BZ85" s="18"/>
      <c r="CA85" s="18"/>
      <c r="CB85" s="18"/>
      <c r="CC85" s="18"/>
      <c r="CD85" s="200"/>
      <c r="CE85" s="200"/>
      <c r="CF85" s="200"/>
      <c r="CG85" s="201"/>
      <c r="CH85" s="201"/>
      <c r="CI85" s="201" t="e">
        <f t="shared" si="29"/>
        <v>#REF!</v>
      </c>
      <c r="CJ85" s="201" t="e">
        <f t="shared" si="30"/>
        <v>#REF!</v>
      </c>
    </row>
    <row r="86" spans="1:88" ht="14.25" customHeight="1" x14ac:dyDescent="0.25">
      <c r="A86" s="4"/>
      <c r="B86" s="4"/>
      <c r="C86" s="4"/>
      <c r="D86" s="4"/>
      <c r="E86" s="4"/>
      <c r="F86" s="4"/>
      <c r="G86" s="4"/>
      <c r="H86" s="4"/>
      <c r="I86" s="4"/>
      <c r="J86" s="4"/>
      <c r="K86" s="4"/>
      <c r="L86" s="4"/>
      <c r="M86" s="4"/>
      <c r="N86" s="4"/>
      <c r="O86" s="4"/>
      <c r="P86" s="4"/>
      <c r="Q86" s="4"/>
      <c r="R86" s="4"/>
      <c r="S86" s="4"/>
      <c r="T86" s="4"/>
      <c r="U86" s="4"/>
      <c r="V86" s="18"/>
      <c r="W86" s="18"/>
      <c r="X86" s="18"/>
      <c r="Y86" s="18"/>
      <c r="Z86" s="18"/>
      <c r="AA86" s="18"/>
      <c r="AB86" s="18"/>
      <c r="AC86" s="18"/>
      <c r="AD86" s="18"/>
      <c r="AE86" s="18"/>
      <c r="AF86" s="18"/>
      <c r="AG86" s="18"/>
      <c r="AH86" s="18"/>
      <c r="AI86" s="18"/>
      <c r="AJ86" s="18"/>
      <c r="AK86" s="18"/>
      <c r="AL86" s="18"/>
      <c r="AM86" s="18"/>
      <c r="AN86" s="18"/>
      <c r="AO86" s="18"/>
      <c r="AP86" s="18"/>
      <c r="AQ86" s="18"/>
      <c r="AR86" s="18"/>
      <c r="AS86" s="18"/>
      <c r="AT86" s="18"/>
      <c r="AU86" s="18"/>
      <c r="AV86" s="18"/>
      <c r="AW86" s="18"/>
      <c r="AX86" s="18"/>
      <c r="AY86" s="18"/>
      <c r="AZ86" s="18"/>
      <c r="BA86" s="18"/>
      <c r="BB86" s="18"/>
      <c r="BC86" s="18"/>
      <c r="BD86" s="18"/>
      <c r="BE86" s="18"/>
      <c r="BF86" s="18"/>
      <c r="BG86" s="18"/>
      <c r="BH86" s="18"/>
      <c r="BI86" s="18"/>
      <c r="BJ86" s="18"/>
      <c r="BK86" s="18"/>
      <c r="BL86" s="18"/>
      <c r="BM86" s="18"/>
      <c r="BN86" s="18"/>
      <c r="BO86" s="18"/>
      <c r="BP86" s="18"/>
      <c r="BQ86" s="18"/>
      <c r="BR86" s="18"/>
      <c r="BS86" s="18"/>
      <c r="BT86" s="18"/>
      <c r="BU86" s="18"/>
      <c r="BV86" s="18"/>
      <c r="BW86" s="18"/>
      <c r="BX86" s="18"/>
      <c r="BY86" s="18"/>
      <c r="BZ86" s="18"/>
      <c r="CA86" s="18"/>
      <c r="CB86" s="18"/>
      <c r="CC86" s="18"/>
      <c r="CD86" s="200"/>
      <c r="CE86" s="200"/>
      <c r="CF86" s="200"/>
      <c r="CG86" s="201"/>
      <c r="CH86" s="201"/>
      <c r="CI86" s="201" t="e">
        <f t="shared" si="29"/>
        <v>#REF!</v>
      </c>
      <c r="CJ86" s="201" t="e">
        <f t="shared" si="30"/>
        <v>#REF!</v>
      </c>
    </row>
    <row r="87" spans="1:88" ht="45" customHeight="1" x14ac:dyDescent="0.25">
      <c r="A87" s="4"/>
      <c r="B87" s="4"/>
      <c r="C87" s="4"/>
      <c r="D87" s="4"/>
      <c r="E87" s="425" t="s">
        <v>330</v>
      </c>
      <c r="F87" s="280"/>
      <c r="G87" s="4"/>
      <c r="H87" s="351" t="s">
        <v>331</v>
      </c>
      <c r="I87" s="280"/>
      <c r="J87" s="4"/>
      <c r="K87" s="4"/>
      <c r="L87" s="4"/>
      <c r="M87" s="4"/>
      <c r="N87" s="4"/>
      <c r="O87" s="4"/>
      <c r="P87" s="4"/>
      <c r="Q87" s="4"/>
      <c r="R87" s="4"/>
      <c r="S87" s="4"/>
      <c r="T87" s="4"/>
      <c r="U87" s="4"/>
      <c r="V87" s="18"/>
      <c r="W87" s="18"/>
      <c r="X87" s="18"/>
      <c r="Y87" s="18"/>
      <c r="Z87" s="18"/>
      <c r="AA87" s="18"/>
      <c r="AB87" s="18"/>
      <c r="AC87" s="18"/>
      <c r="AD87" s="18"/>
      <c r="AE87" s="18"/>
      <c r="AF87" s="18"/>
      <c r="AG87" s="18"/>
      <c r="AH87" s="18"/>
      <c r="AI87" s="18"/>
      <c r="AJ87" s="18"/>
      <c r="AK87" s="18"/>
      <c r="AL87" s="18"/>
      <c r="AM87" s="18"/>
      <c r="AN87" s="18"/>
      <c r="AO87" s="18"/>
      <c r="AP87" s="18"/>
      <c r="AQ87" s="18"/>
      <c r="AR87" s="18"/>
      <c r="AS87" s="18"/>
      <c r="AT87" s="18"/>
      <c r="AU87" s="18"/>
      <c r="AV87" s="18"/>
      <c r="AW87" s="18"/>
      <c r="AX87" s="18"/>
      <c r="AY87" s="18"/>
      <c r="AZ87" s="18"/>
      <c r="BA87" s="18"/>
      <c r="BB87" s="18"/>
      <c r="BC87" s="18"/>
      <c r="BD87" s="18"/>
      <c r="BE87" s="18"/>
      <c r="BF87" s="18"/>
      <c r="BG87" s="18"/>
      <c r="BH87" s="18"/>
      <c r="BI87" s="18"/>
      <c r="BJ87" s="18"/>
      <c r="BK87" s="18"/>
      <c r="BL87" s="18"/>
      <c r="BM87" s="18"/>
      <c r="BN87" s="18"/>
      <c r="BO87" s="18"/>
      <c r="BP87" s="18"/>
      <c r="BQ87" s="18"/>
      <c r="BR87" s="18"/>
      <c r="BS87" s="18"/>
      <c r="BT87" s="18"/>
      <c r="BU87" s="18"/>
      <c r="BV87" s="18"/>
      <c r="BW87" s="18"/>
      <c r="BX87" s="18"/>
      <c r="BY87" s="18"/>
      <c r="BZ87" s="18"/>
      <c r="CA87" s="18"/>
      <c r="CB87" s="18"/>
      <c r="CC87" s="18"/>
      <c r="CD87" s="200"/>
      <c r="CE87" s="200"/>
      <c r="CF87" s="200"/>
      <c r="CG87" s="201"/>
      <c r="CH87" s="201"/>
      <c r="CI87" s="201" t="e">
        <f t="shared" si="29"/>
        <v>#REF!</v>
      </c>
      <c r="CJ87" s="201" t="e">
        <f t="shared" si="30"/>
        <v>#REF!</v>
      </c>
    </row>
    <row r="88" spans="1:88" ht="14.25" customHeight="1" x14ac:dyDescent="0.25">
      <c r="A88" s="4"/>
      <c r="B88" s="4"/>
      <c r="C88" s="4"/>
      <c r="D88" s="4"/>
      <c r="E88" s="183" t="s">
        <v>332</v>
      </c>
      <c r="F88" s="183" t="s">
        <v>333</v>
      </c>
      <c r="G88" s="4"/>
      <c r="H88" s="183" t="s">
        <v>334</v>
      </c>
      <c r="I88" s="183" t="s">
        <v>335</v>
      </c>
      <c r="J88" s="4"/>
      <c r="K88" s="4"/>
      <c r="L88" s="4"/>
      <c r="M88" s="4"/>
      <c r="N88" s="4"/>
      <c r="O88" s="4"/>
      <c r="P88" s="4"/>
      <c r="Q88" s="4"/>
      <c r="R88" s="4"/>
      <c r="S88" s="4"/>
      <c r="T88" s="4"/>
      <c r="U88" s="4"/>
      <c r="V88" s="18"/>
      <c r="W88" s="18"/>
      <c r="X88" s="18"/>
      <c r="Y88" s="18"/>
      <c r="Z88" s="18"/>
      <c r="AA88" s="18"/>
      <c r="AB88" s="18"/>
      <c r="AC88" s="18"/>
      <c r="AD88" s="18"/>
      <c r="AE88" s="18"/>
      <c r="AF88" s="18"/>
      <c r="AG88" s="18"/>
      <c r="AH88" s="18"/>
      <c r="AI88" s="18"/>
      <c r="AJ88" s="18"/>
      <c r="AK88" s="18"/>
      <c r="AL88" s="18"/>
      <c r="AM88" s="18"/>
      <c r="AN88" s="18"/>
      <c r="AO88" s="18"/>
      <c r="AP88" s="18"/>
      <c r="AQ88" s="18"/>
      <c r="AR88" s="18"/>
      <c r="AS88" s="18"/>
      <c r="AT88" s="18"/>
      <c r="AU88" s="18"/>
      <c r="AV88" s="18"/>
      <c r="AW88" s="18"/>
      <c r="AX88" s="18"/>
      <c r="AY88" s="18"/>
      <c r="AZ88" s="18"/>
      <c r="BA88" s="18"/>
      <c r="BB88" s="18"/>
      <c r="BC88" s="18"/>
      <c r="BD88" s="18"/>
      <c r="BE88" s="18"/>
      <c r="BF88" s="18"/>
      <c r="BG88" s="18"/>
      <c r="BH88" s="18"/>
      <c r="BI88" s="18"/>
      <c r="BJ88" s="18"/>
      <c r="BK88" s="18"/>
      <c r="BL88" s="18"/>
      <c r="BM88" s="18"/>
      <c r="BN88" s="18"/>
      <c r="BO88" s="18"/>
      <c r="BP88" s="18"/>
      <c r="BQ88" s="18"/>
      <c r="BR88" s="18"/>
      <c r="BS88" s="18"/>
      <c r="BT88" s="18"/>
      <c r="BU88" s="18"/>
      <c r="BV88" s="18"/>
      <c r="BW88" s="18"/>
      <c r="BX88" s="18"/>
      <c r="BY88" s="18"/>
      <c r="BZ88" s="18"/>
      <c r="CA88" s="18"/>
      <c r="CB88" s="18"/>
      <c r="CC88" s="18"/>
      <c r="CD88" s="200"/>
      <c r="CE88" s="200"/>
      <c r="CF88" s="200"/>
      <c r="CG88" s="201"/>
      <c r="CH88" s="201"/>
      <c r="CI88" s="201" t="e">
        <f t="shared" si="29"/>
        <v>#REF!</v>
      </c>
      <c r="CJ88" s="201" t="e">
        <f t="shared" si="30"/>
        <v>#REF!</v>
      </c>
    </row>
    <row r="89" spans="1:88" ht="14.25" customHeight="1" x14ac:dyDescent="0.25">
      <c r="A89" s="4"/>
      <c r="B89" s="4"/>
      <c r="C89" s="4"/>
      <c r="D89" s="4"/>
      <c r="E89" s="186" t="s">
        <v>291</v>
      </c>
      <c r="F89" s="78" t="s">
        <v>336</v>
      </c>
      <c r="G89" s="4"/>
      <c r="H89" s="186" t="s">
        <v>337</v>
      </c>
      <c r="I89" s="78" t="s">
        <v>338</v>
      </c>
      <c r="J89" s="4"/>
      <c r="K89" s="4"/>
      <c r="L89" s="4"/>
      <c r="M89" s="4"/>
      <c r="N89" s="4"/>
      <c r="O89" s="4"/>
      <c r="P89" s="4"/>
      <c r="Q89" s="4"/>
      <c r="R89" s="4"/>
      <c r="S89" s="4"/>
      <c r="T89" s="4"/>
      <c r="U89" s="4"/>
      <c r="V89" s="18"/>
      <c r="W89" s="18"/>
      <c r="X89" s="18"/>
      <c r="Y89" s="18"/>
      <c r="Z89" s="18"/>
      <c r="AA89" s="18"/>
      <c r="AB89" s="18"/>
      <c r="AC89" s="18"/>
      <c r="AD89" s="18"/>
      <c r="AE89" s="18"/>
      <c r="AF89" s="18"/>
      <c r="AG89" s="18"/>
      <c r="AH89" s="18"/>
      <c r="AI89" s="18"/>
      <c r="AJ89" s="18"/>
      <c r="AK89" s="18"/>
      <c r="AL89" s="18"/>
      <c r="AM89" s="18"/>
      <c r="AN89" s="18"/>
      <c r="AO89" s="18"/>
      <c r="AP89" s="18"/>
      <c r="AQ89" s="18"/>
      <c r="AR89" s="18"/>
      <c r="AS89" s="18"/>
      <c r="AT89" s="18"/>
      <c r="AU89" s="18"/>
      <c r="AV89" s="18"/>
      <c r="AW89" s="18"/>
      <c r="AX89" s="18"/>
      <c r="AY89" s="18"/>
      <c r="AZ89" s="18"/>
      <c r="BA89" s="18"/>
      <c r="BB89" s="18"/>
      <c r="BC89" s="18"/>
      <c r="BD89" s="18"/>
      <c r="BE89" s="18"/>
      <c r="BF89" s="18"/>
      <c r="BG89" s="18"/>
      <c r="BH89" s="18"/>
      <c r="BI89" s="18"/>
      <c r="BJ89" s="18"/>
      <c r="BK89" s="18"/>
      <c r="BL89" s="18"/>
      <c r="BM89" s="18"/>
      <c r="BN89" s="18"/>
      <c r="BO89" s="18"/>
      <c r="BP89" s="18"/>
      <c r="BQ89" s="18"/>
      <c r="BR89" s="18"/>
      <c r="BS89" s="18"/>
      <c r="BT89" s="18"/>
      <c r="BU89" s="18"/>
      <c r="BV89" s="18"/>
      <c r="BW89" s="18"/>
      <c r="BX89" s="18"/>
      <c r="BY89" s="18"/>
      <c r="BZ89" s="18"/>
      <c r="CA89" s="18"/>
      <c r="CB89" s="18"/>
      <c r="CC89" s="18"/>
      <c r="CD89" s="200"/>
      <c r="CE89" s="200"/>
      <c r="CF89" s="200"/>
      <c r="CG89" s="201"/>
      <c r="CH89" s="201"/>
      <c r="CI89" s="201" t="e">
        <f t="shared" si="29"/>
        <v>#REF!</v>
      </c>
      <c r="CJ89" s="201" t="e">
        <f t="shared" si="30"/>
        <v>#REF!</v>
      </c>
    </row>
    <row r="90" spans="1:88" ht="53.25" customHeight="1" x14ac:dyDescent="0.25">
      <c r="A90" s="4"/>
      <c r="B90" s="4"/>
      <c r="C90" s="4"/>
      <c r="D90" s="4"/>
      <c r="E90" s="186" t="s">
        <v>245</v>
      </c>
      <c r="F90" s="78" t="s">
        <v>339</v>
      </c>
      <c r="G90" s="4"/>
      <c r="H90" s="186" t="s">
        <v>245</v>
      </c>
      <c r="I90" s="78" t="s">
        <v>340</v>
      </c>
      <c r="J90" s="4"/>
      <c r="K90" s="4"/>
      <c r="L90" s="4"/>
      <c r="M90" s="4"/>
      <c r="N90" s="4"/>
      <c r="O90" s="4"/>
      <c r="P90" s="4"/>
      <c r="Q90" s="4"/>
      <c r="R90" s="4"/>
      <c r="S90" s="4"/>
      <c r="T90" s="4"/>
      <c r="U90" s="4"/>
      <c r="V90" s="18"/>
      <c r="W90" s="18"/>
      <c r="X90" s="18"/>
      <c r="Y90" s="18"/>
      <c r="Z90" s="18"/>
      <c r="AA90" s="18"/>
      <c r="AB90" s="18"/>
      <c r="AC90" s="18"/>
      <c r="AD90" s="18"/>
      <c r="AE90" s="18"/>
      <c r="AF90" s="18"/>
      <c r="AG90" s="18"/>
      <c r="AH90" s="18"/>
      <c r="AI90" s="18"/>
      <c r="AJ90" s="18"/>
      <c r="AK90" s="18"/>
      <c r="AL90" s="18"/>
      <c r="AM90" s="18"/>
      <c r="AN90" s="18"/>
      <c r="AO90" s="18"/>
      <c r="AP90" s="18"/>
      <c r="AQ90" s="18"/>
      <c r="AR90" s="18"/>
      <c r="AS90" s="18"/>
      <c r="AT90" s="18"/>
      <c r="AU90" s="18"/>
      <c r="AV90" s="18"/>
      <c r="AW90" s="18"/>
      <c r="AX90" s="18"/>
      <c r="AY90" s="18"/>
      <c r="AZ90" s="18"/>
      <c r="BA90" s="18"/>
      <c r="BB90" s="18"/>
      <c r="BC90" s="18"/>
      <c r="BD90" s="18"/>
      <c r="BE90" s="18"/>
      <c r="BF90" s="18"/>
      <c r="BG90" s="18"/>
      <c r="BH90" s="18"/>
      <c r="BI90" s="18"/>
      <c r="BJ90" s="18"/>
      <c r="BK90" s="18"/>
      <c r="BL90" s="18"/>
      <c r="BM90" s="18"/>
      <c r="BN90" s="18"/>
      <c r="BO90" s="18"/>
      <c r="BP90" s="18"/>
      <c r="BQ90" s="18"/>
      <c r="BR90" s="18"/>
      <c r="BS90" s="18"/>
      <c r="BT90" s="18"/>
      <c r="BU90" s="18"/>
      <c r="BV90" s="18"/>
      <c r="BW90" s="18"/>
      <c r="BX90" s="18"/>
      <c r="BY90" s="18"/>
      <c r="BZ90" s="18"/>
      <c r="CA90" s="18"/>
      <c r="CB90" s="18"/>
      <c r="CC90" s="18"/>
      <c r="CD90" s="200"/>
      <c r="CE90" s="200"/>
      <c r="CF90" s="200"/>
      <c r="CG90" s="201"/>
      <c r="CH90" s="201"/>
      <c r="CI90" s="201" t="e">
        <f t="shared" si="29"/>
        <v>#REF!</v>
      </c>
      <c r="CJ90" s="201" t="e">
        <f t="shared" si="30"/>
        <v>#REF!</v>
      </c>
    </row>
    <row r="91" spans="1:88" ht="45.75" customHeight="1" x14ac:dyDescent="0.25">
      <c r="A91" s="4"/>
      <c r="B91" s="4"/>
      <c r="C91" s="4"/>
      <c r="D91" s="4"/>
      <c r="E91" s="186" t="s">
        <v>341</v>
      </c>
      <c r="F91" s="78" t="s">
        <v>342</v>
      </c>
      <c r="G91" s="4"/>
      <c r="H91" s="186" t="s">
        <v>341</v>
      </c>
      <c r="I91" s="78" t="s">
        <v>343</v>
      </c>
      <c r="J91" s="4"/>
      <c r="K91" s="4"/>
      <c r="L91" s="4"/>
      <c r="M91" s="4"/>
      <c r="N91" s="4"/>
      <c r="O91" s="4"/>
      <c r="P91" s="4"/>
      <c r="Q91" s="4"/>
      <c r="R91" s="4"/>
      <c r="S91" s="4"/>
      <c r="T91" s="4"/>
      <c r="U91" s="4"/>
      <c r="V91" s="18"/>
      <c r="W91" s="18"/>
      <c r="X91" s="18"/>
      <c r="Y91" s="18"/>
      <c r="Z91" s="18"/>
      <c r="AA91" s="18"/>
      <c r="AB91" s="18"/>
      <c r="AC91" s="18"/>
      <c r="AD91" s="18"/>
      <c r="AE91" s="18"/>
      <c r="AF91" s="18"/>
      <c r="AG91" s="18"/>
      <c r="AH91" s="18"/>
      <c r="AI91" s="18"/>
      <c r="AJ91" s="18"/>
      <c r="AK91" s="18"/>
      <c r="AL91" s="18"/>
      <c r="AM91" s="18"/>
      <c r="AN91" s="18"/>
      <c r="AO91" s="18"/>
      <c r="AP91" s="18"/>
      <c r="AQ91" s="18"/>
      <c r="AR91" s="18"/>
      <c r="AS91" s="18"/>
      <c r="AT91" s="18"/>
      <c r="AU91" s="18"/>
      <c r="AV91" s="18"/>
      <c r="AW91" s="18"/>
      <c r="AX91" s="18"/>
      <c r="AY91" s="18"/>
      <c r="AZ91" s="18"/>
      <c r="BA91" s="18"/>
      <c r="BB91" s="18"/>
      <c r="BC91" s="18"/>
      <c r="BD91" s="18"/>
      <c r="BE91" s="18"/>
      <c r="BF91" s="18"/>
      <c r="BG91" s="18"/>
      <c r="BH91" s="18"/>
      <c r="BI91" s="18"/>
      <c r="BJ91" s="18"/>
      <c r="BK91" s="18"/>
      <c r="BL91" s="18"/>
      <c r="BM91" s="18"/>
      <c r="BN91" s="18"/>
      <c r="BO91" s="18"/>
      <c r="BP91" s="18"/>
      <c r="BQ91" s="18"/>
      <c r="BR91" s="18"/>
      <c r="BS91" s="18"/>
      <c r="BT91" s="18"/>
      <c r="BU91" s="18"/>
      <c r="BV91" s="18"/>
      <c r="BW91" s="18"/>
      <c r="BX91" s="18"/>
      <c r="BY91" s="18"/>
      <c r="BZ91" s="18"/>
      <c r="CA91" s="18"/>
      <c r="CB91" s="18"/>
      <c r="CC91" s="18"/>
      <c r="CD91" s="200"/>
      <c r="CE91" s="200"/>
      <c r="CF91" s="200"/>
      <c r="CG91" s="201"/>
      <c r="CH91" s="201"/>
      <c r="CI91" s="201" t="e">
        <f t="shared" si="29"/>
        <v>#REF!</v>
      </c>
      <c r="CJ91" s="201" t="e">
        <f t="shared" si="30"/>
        <v>#REF!</v>
      </c>
    </row>
    <row r="92" spans="1:88" ht="14.25" customHeight="1" x14ac:dyDescent="0.25">
      <c r="A92" s="4"/>
      <c r="B92" s="4"/>
      <c r="C92" s="4"/>
      <c r="D92" s="4"/>
      <c r="E92" s="165"/>
      <c r="F92" s="4"/>
      <c r="G92" s="4"/>
      <c r="H92" s="4"/>
      <c r="I92" s="4"/>
      <c r="J92" s="4"/>
      <c r="K92" s="4"/>
      <c r="L92" s="4"/>
      <c r="M92" s="4"/>
      <c r="N92" s="4"/>
      <c r="O92" s="4"/>
      <c r="P92" s="4"/>
      <c r="Q92" s="4"/>
      <c r="R92" s="4"/>
      <c r="S92" s="4"/>
      <c r="T92" s="4"/>
      <c r="U92" s="4"/>
      <c r="V92" s="18"/>
      <c r="W92" s="18"/>
      <c r="X92" s="18"/>
      <c r="Y92" s="18"/>
      <c r="Z92" s="18"/>
      <c r="AA92" s="18"/>
      <c r="AB92" s="18"/>
      <c r="AC92" s="18"/>
      <c r="AD92" s="18"/>
      <c r="AE92" s="18"/>
      <c r="AF92" s="18"/>
      <c r="AG92" s="18"/>
      <c r="AH92" s="18"/>
      <c r="AI92" s="18"/>
      <c r="AJ92" s="18"/>
      <c r="AK92" s="18"/>
      <c r="AL92" s="18"/>
      <c r="AM92" s="18"/>
      <c r="AN92" s="18"/>
      <c r="AO92" s="18"/>
      <c r="AP92" s="18"/>
      <c r="AQ92" s="18"/>
      <c r="AR92" s="18"/>
      <c r="AS92" s="18"/>
      <c r="AT92" s="18"/>
      <c r="AU92" s="18"/>
      <c r="AV92" s="18"/>
      <c r="AW92" s="18"/>
      <c r="AX92" s="18"/>
      <c r="AY92" s="18"/>
      <c r="AZ92" s="18"/>
      <c r="BA92" s="18"/>
      <c r="BB92" s="18"/>
      <c r="BC92" s="18"/>
      <c r="BD92" s="18"/>
      <c r="BE92" s="18"/>
      <c r="BF92" s="18"/>
      <c r="BG92" s="18"/>
      <c r="BH92" s="18"/>
      <c r="BI92" s="18"/>
      <c r="BJ92" s="18"/>
      <c r="BK92" s="18"/>
      <c r="BL92" s="18"/>
      <c r="BM92" s="18"/>
      <c r="BN92" s="18"/>
      <c r="BO92" s="18"/>
      <c r="BP92" s="18"/>
      <c r="BQ92" s="18"/>
      <c r="BR92" s="18"/>
      <c r="BS92" s="18"/>
      <c r="BT92" s="18"/>
      <c r="BU92" s="18"/>
      <c r="BV92" s="18"/>
      <c r="BW92" s="18"/>
      <c r="BX92" s="18"/>
      <c r="BY92" s="18"/>
      <c r="BZ92" s="18"/>
      <c r="CA92" s="18"/>
      <c r="CB92" s="18"/>
      <c r="CC92" s="18"/>
      <c r="CD92" s="200"/>
      <c r="CE92" s="200"/>
      <c r="CF92" s="200"/>
      <c r="CG92" s="201"/>
      <c r="CH92" s="201"/>
      <c r="CI92" s="201" t="e">
        <f t="shared" si="29"/>
        <v>#REF!</v>
      </c>
      <c r="CJ92" s="201" t="e">
        <f t="shared" si="30"/>
        <v>#REF!</v>
      </c>
    </row>
    <row r="93" spans="1:88" ht="14.25" customHeight="1" x14ac:dyDescent="0.25">
      <c r="A93" s="4"/>
      <c r="B93" s="4"/>
      <c r="C93" s="4"/>
      <c r="D93" s="4"/>
      <c r="E93" s="4"/>
      <c r="F93" s="4"/>
      <c r="G93" s="4"/>
      <c r="H93" s="4"/>
      <c r="I93" s="4"/>
      <c r="J93" s="4"/>
      <c r="K93" s="4"/>
      <c r="L93" s="4"/>
      <c r="M93" s="4"/>
      <c r="N93" s="4"/>
      <c r="O93" s="4"/>
      <c r="P93" s="4"/>
      <c r="Q93" s="4"/>
      <c r="R93" s="4"/>
      <c r="S93" s="4"/>
      <c r="T93" s="4"/>
      <c r="U93" s="4"/>
      <c r="V93" s="18"/>
      <c r="W93" s="18"/>
      <c r="X93" s="18"/>
      <c r="Y93" s="18"/>
      <c r="Z93" s="18"/>
      <c r="AA93" s="18"/>
      <c r="AB93" s="18"/>
      <c r="AC93" s="18"/>
      <c r="AD93" s="18"/>
      <c r="AE93" s="18"/>
      <c r="AF93" s="18"/>
      <c r="AG93" s="18"/>
      <c r="AH93" s="18"/>
      <c r="AI93" s="18"/>
      <c r="AJ93" s="18"/>
      <c r="AK93" s="18"/>
      <c r="AL93" s="18"/>
      <c r="AM93" s="18"/>
      <c r="AN93" s="18"/>
      <c r="AO93" s="18"/>
      <c r="AP93" s="18"/>
      <c r="AQ93" s="18"/>
      <c r="AR93" s="18"/>
      <c r="AS93" s="18"/>
      <c r="AT93" s="18"/>
      <c r="AU93" s="18"/>
      <c r="AV93" s="18"/>
      <c r="AW93" s="18"/>
      <c r="AX93" s="18"/>
      <c r="AY93" s="18"/>
      <c r="AZ93" s="18"/>
      <c r="BA93" s="18"/>
      <c r="BB93" s="18"/>
      <c r="BC93" s="18"/>
      <c r="BD93" s="18"/>
      <c r="BE93" s="18"/>
      <c r="BF93" s="18"/>
      <c r="BG93" s="18"/>
      <c r="BH93" s="18"/>
      <c r="BI93" s="18"/>
      <c r="BJ93" s="18"/>
      <c r="BK93" s="18"/>
      <c r="BL93" s="18"/>
      <c r="BM93" s="18"/>
      <c r="BN93" s="18"/>
      <c r="BO93" s="18"/>
      <c r="BP93" s="18"/>
      <c r="BQ93" s="18"/>
      <c r="BR93" s="18"/>
      <c r="BS93" s="18"/>
      <c r="BT93" s="18"/>
      <c r="BU93" s="18"/>
      <c r="BV93" s="18"/>
      <c r="BW93" s="18"/>
      <c r="BX93" s="18"/>
      <c r="BY93" s="18"/>
      <c r="BZ93" s="18"/>
      <c r="CA93" s="18"/>
      <c r="CB93" s="18"/>
      <c r="CC93" s="18"/>
      <c r="CD93" s="200"/>
      <c r="CE93" s="200"/>
      <c r="CF93" s="200"/>
      <c r="CG93" s="201"/>
      <c r="CH93" s="201"/>
      <c r="CI93" s="201" t="e">
        <f t="shared" si="29"/>
        <v>#REF!</v>
      </c>
      <c r="CJ93" s="201" t="e">
        <f t="shared" si="30"/>
        <v>#REF!</v>
      </c>
    </row>
    <row r="94" spans="1:88" ht="14.25" customHeight="1" x14ac:dyDescent="0.25">
      <c r="A94" s="4"/>
      <c r="B94" s="4"/>
      <c r="C94" s="426" t="s">
        <v>344</v>
      </c>
      <c r="D94" s="366"/>
      <c r="E94" s="366"/>
      <c r="F94" s="366"/>
      <c r="G94" s="366"/>
      <c r="H94" s="373"/>
      <c r="I94" s="4"/>
      <c r="J94" s="4"/>
      <c r="K94" s="4"/>
      <c r="L94" s="4"/>
      <c r="M94" s="4"/>
      <c r="N94" s="4"/>
      <c r="O94" s="4"/>
      <c r="P94" s="4"/>
      <c r="Q94" s="4"/>
      <c r="R94" s="4"/>
      <c r="S94" s="4"/>
      <c r="T94" s="4"/>
      <c r="U94" s="4"/>
      <c r="V94" s="18"/>
      <c r="W94" s="18"/>
      <c r="X94" s="18"/>
      <c r="Y94" s="18"/>
      <c r="Z94" s="18"/>
      <c r="AA94" s="18"/>
      <c r="AB94" s="18"/>
      <c r="AC94" s="18"/>
      <c r="AD94" s="18"/>
      <c r="AE94" s="18"/>
      <c r="AF94" s="18"/>
      <c r="AG94" s="18"/>
      <c r="AH94" s="18"/>
      <c r="AI94" s="18"/>
      <c r="AJ94" s="18"/>
      <c r="AK94" s="18"/>
      <c r="AL94" s="18"/>
      <c r="AM94" s="18"/>
      <c r="AN94" s="18"/>
      <c r="AO94" s="18"/>
      <c r="AP94" s="18"/>
      <c r="AQ94" s="18"/>
      <c r="AR94" s="18"/>
      <c r="AS94" s="18"/>
      <c r="AT94" s="18"/>
      <c r="AU94" s="18"/>
      <c r="AV94" s="18"/>
      <c r="AW94" s="18"/>
      <c r="AX94" s="18"/>
      <c r="AY94" s="18"/>
      <c r="AZ94" s="18"/>
      <c r="BA94" s="18"/>
      <c r="BB94" s="18"/>
      <c r="BC94" s="18"/>
      <c r="BD94" s="18"/>
      <c r="BE94" s="18"/>
      <c r="BF94" s="18"/>
      <c r="BG94" s="18"/>
      <c r="BH94" s="18"/>
      <c r="BI94" s="18"/>
      <c r="BJ94" s="18"/>
      <c r="BK94" s="18"/>
      <c r="BL94" s="18"/>
      <c r="BM94" s="18"/>
      <c r="BN94" s="18"/>
      <c r="BO94" s="18"/>
      <c r="BP94" s="18"/>
      <c r="BQ94" s="18"/>
      <c r="BR94" s="18"/>
      <c r="BS94" s="18"/>
      <c r="BT94" s="18"/>
      <c r="BU94" s="18"/>
      <c r="BV94" s="18"/>
      <c r="BW94" s="18"/>
      <c r="BX94" s="18"/>
      <c r="BY94" s="18"/>
      <c r="BZ94" s="18"/>
      <c r="CA94" s="18"/>
      <c r="CB94" s="18"/>
      <c r="CC94" s="18"/>
      <c r="CD94" s="200"/>
      <c r="CE94" s="200"/>
      <c r="CF94" s="200"/>
      <c r="CG94" s="201"/>
      <c r="CH94" s="201"/>
      <c r="CI94" s="201" t="e">
        <f t="shared" si="29"/>
        <v>#REF!</v>
      </c>
      <c r="CJ94" s="201" t="e">
        <f t="shared" si="30"/>
        <v>#REF!</v>
      </c>
    </row>
    <row r="95" spans="1:88" ht="75" customHeight="1" x14ac:dyDescent="0.25">
      <c r="A95" s="4"/>
      <c r="B95" s="4"/>
      <c r="C95" s="205" t="s">
        <v>345</v>
      </c>
      <c r="D95" s="206" t="s">
        <v>346</v>
      </c>
      <c r="E95" s="427" t="s">
        <v>347</v>
      </c>
      <c r="F95" s="279"/>
      <c r="G95" s="280"/>
      <c r="H95" s="124" t="s">
        <v>348</v>
      </c>
      <c r="I95" s="4"/>
      <c r="J95" s="4"/>
      <c r="K95" s="4"/>
      <c r="L95" s="4"/>
      <c r="M95" s="4"/>
      <c r="N95" s="4"/>
      <c r="O95" s="4"/>
      <c r="P95" s="4"/>
      <c r="Q95" s="4"/>
      <c r="R95" s="4"/>
      <c r="S95" s="4"/>
      <c r="T95" s="4"/>
      <c r="U95" s="4"/>
      <c r="V95" s="18"/>
      <c r="W95" s="18"/>
      <c r="X95" s="18"/>
      <c r="Y95" s="18"/>
      <c r="Z95" s="18"/>
      <c r="AA95" s="18"/>
      <c r="AB95" s="18"/>
      <c r="AC95" s="18"/>
      <c r="AD95" s="18"/>
      <c r="AE95" s="18"/>
      <c r="AF95" s="18"/>
      <c r="AG95" s="18"/>
      <c r="AH95" s="18"/>
      <c r="AI95" s="18"/>
      <c r="AJ95" s="18"/>
      <c r="AK95" s="18"/>
      <c r="AL95" s="18"/>
      <c r="AM95" s="18"/>
      <c r="AN95" s="18"/>
      <c r="AO95" s="18"/>
      <c r="AP95" s="18"/>
      <c r="AQ95" s="18"/>
      <c r="AR95" s="18"/>
      <c r="AS95" s="18"/>
      <c r="AT95" s="18"/>
      <c r="AU95" s="18"/>
      <c r="AV95" s="18"/>
      <c r="AW95" s="18"/>
      <c r="AX95" s="18"/>
      <c r="AY95" s="18"/>
      <c r="AZ95" s="18"/>
      <c r="BA95" s="18"/>
      <c r="BB95" s="18"/>
      <c r="BC95" s="18"/>
      <c r="BD95" s="18"/>
      <c r="BE95" s="18"/>
      <c r="BF95" s="18"/>
      <c r="BG95" s="18"/>
      <c r="BH95" s="18"/>
      <c r="BI95" s="18"/>
      <c r="BJ95" s="18"/>
      <c r="BK95" s="18"/>
      <c r="BL95" s="18"/>
      <c r="BM95" s="18"/>
      <c r="BN95" s="18"/>
      <c r="BO95" s="18"/>
      <c r="BP95" s="18"/>
      <c r="BQ95" s="18"/>
      <c r="BR95" s="18"/>
      <c r="BS95" s="18"/>
      <c r="BT95" s="18"/>
      <c r="BU95" s="18"/>
      <c r="BV95" s="18"/>
      <c r="BW95" s="18"/>
      <c r="BX95" s="18"/>
      <c r="BY95" s="18"/>
      <c r="BZ95" s="18"/>
      <c r="CA95" s="18"/>
      <c r="CB95" s="18"/>
      <c r="CC95" s="18"/>
      <c r="CD95" s="200"/>
      <c r="CE95" s="200"/>
      <c r="CF95" s="200"/>
      <c r="CG95" s="201"/>
      <c r="CH95" s="201"/>
      <c r="CI95" s="201" t="e">
        <f t="shared" si="29"/>
        <v>#REF!</v>
      </c>
      <c r="CJ95" s="201" t="e">
        <f t="shared" si="30"/>
        <v>#REF!</v>
      </c>
    </row>
    <row r="96" spans="1:88" ht="14.25" customHeight="1" x14ac:dyDescent="0.25">
      <c r="A96" s="4"/>
      <c r="B96" s="4"/>
      <c r="C96" s="403" t="s">
        <v>349</v>
      </c>
      <c r="D96" s="78" t="s">
        <v>350</v>
      </c>
      <c r="E96" s="78" t="s">
        <v>351</v>
      </c>
      <c r="F96" s="78" t="s">
        <v>352</v>
      </c>
      <c r="G96" s="190">
        <v>100</v>
      </c>
      <c r="H96" s="190" t="s">
        <v>353</v>
      </c>
      <c r="I96" s="4"/>
      <c r="J96" s="4"/>
      <c r="K96" s="4"/>
      <c r="L96" s="4"/>
      <c r="M96" s="4"/>
      <c r="N96" s="4"/>
      <c r="O96" s="4"/>
      <c r="P96" s="4"/>
      <c r="Q96" s="4"/>
      <c r="R96" s="4"/>
      <c r="S96" s="4"/>
      <c r="T96" s="4"/>
      <c r="U96" s="4"/>
      <c r="V96" s="18"/>
      <c r="W96" s="18"/>
      <c r="X96" s="18"/>
      <c r="Y96" s="18"/>
      <c r="Z96" s="18"/>
      <c r="AA96" s="18"/>
      <c r="AB96" s="18"/>
      <c r="AC96" s="18"/>
      <c r="AD96" s="18"/>
      <c r="AE96" s="18"/>
      <c r="AF96" s="18"/>
      <c r="AG96" s="18"/>
      <c r="AH96" s="18"/>
      <c r="AI96" s="18"/>
      <c r="AJ96" s="18"/>
      <c r="AK96" s="18"/>
      <c r="AL96" s="18"/>
      <c r="AM96" s="18"/>
      <c r="AN96" s="18"/>
      <c r="AO96" s="18"/>
      <c r="AP96" s="18"/>
      <c r="AQ96" s="18"/>
      <c r="AR96" s="18"/>
      <c r="AS96" s="18"/>
      <c r="AT96" s="18"/>
      <c r="AU96" s="18"/>
      <c r="AV96" s="18"/>
      <c r="AW96" s="18"/>
      <c r="AX96" s="18"/>
      <c r="AY96" s="18"/>
      <c r="AZ96" s="18"/>
      <c r="BA96" s="18"/>
      <c r="BB96" s="18"/>
      <c r="BC96" s="18"/>
      <c r="BD96" s="18"/>
      <c r="BE96" s="18"/>
      <c r="BF96" s="18"/>
      <c r="BG96" s="18"/>
      <c r="BH96" s="18"/>
      <c r="BI96" s="18"/>
      <c r="BJ96" s="18"/>
      <c r="BK96" s="18"/>
      <c r="BL96" s="18"/>
      <c r="BM96" s="18"/>
      <c r="BN96" s="18"/>
      <c r="BO96" s="18"/>
      <c r="BP96" s="18"/>
      <c r="BQ96" s="18"/>
      <c r="BR96" s="18"/>
      <c r="BS96" s="18"/>
      <c r="BT96" s="18"/>
      <c r="BU96" s="18"/>
      <c r="BV96" s="18"/>
      <c r="BW96" s="18"/>
      <c r="BX96" s="18"/>
      <c r="BY96" s="18"/>
      <c r="BZ96" s="18"/>
      <c r="CA96" s="18"/>
      <c r="CB96" s="18"/>
      <c r="CC96" s="18"/>
      <c r="CD96" s="200"/>
      <c r="CE96" s="200"/>
      <c r="CF96" s="200"/>
      <c r="CG96" s="201"/>
      <c r="CH96" s="201"/>
      <c r="CI96" s="201" t="e">
        <f t="shared" si="29"/>
        <v>#REF!</v>
      </c>
      <c r="CJ96" s="201" t="e">
        <f t="shared" si="30"/>
        <v>#REF!</v>
      </c>
    </row>
    <row r="97" spans="3:88" ht="14.25" customHeight="1" x14ac:dyDescent="0.25">
      <c r="C97" s="292"/>
      <c r="D97" s="78" t="s">
        <v>354</v>
      </c>
      <c r="E97" s="78" t="s">
        <v>355</v>
      </c>
      <c r="F97" s="78" t="s">
        <v>356</v>
      </c>
      <c r="G97" s="190">
        <v>50</v>
      </c>
      <c r="H97" s="190" t="s">
        <v>140</v>
      </c>
      <c r="I97" s="4"/>
      <c r="J97" s="4"/>
      <c r="K97" s="4"/>
      <c r="L97" s="4"/>
      <c r="M97" s="4"/>
      <c r="N97" s="4"/>
      <c r="O97" s="4"/>
      <c r="P97" s="4"/>
      <c r="Q97" s="4"/>
      <c r="R97" s="4"/>
      <c r="S97" s="4"/>
      <c r="T97" s="4"/>
      <c r="U97" s="4"/>
      <c r="V97" s="18"/>
      <c r="W97" s="18"/>
      <c r="X97" s="18"/>
      <c r="Y97" s="18"/>
      <c r="Z97" s="18"/>
      <c r="AA97" s="18"/>
      <c r="AB97" s="18"/>
      <c r="AC97" s="18"/>
      <c r="AD97" s="18"/>
      <c r="AE97" s="18"/>
      <c r="AF97" s="18"/>
      <c r="AG97" s="18"/>
      <c r="AH97" s="18"/>
      <c r="AI97" s="18"/>
      <c r="AJ97" s="18"/>
      <c r="AK97" s="18"/>
      <c r="AL97" s="18"/>
      <c r="AM97" s="18"/>
      <c r="AN97" s="18"/>
      <c r="AO97" s="18"/>
      <c r="AP97" s="18"/>
      <c r="AQ97" s="18"/>
      <c r="AR97" s="18"/>
      <c r="AS97" s="18"/>
      <c r="AT97" s="18"/>
      <c r="AU97" s="18"/>
      <c r="AV97" s="18"/>
      <c r="AW97" s="18"/>
      <c r="AX97" s="18"/>
      <c r="AY97" s="18"/>
      <c r="AZ97" s="18"/>
      <c r="BA97" s="18"/>
      <c r="BB97" s="18"/>
      <c r="BC97" s="18"/>
      <c r="BD97" s="18"/>
      <c r="BE97" s="18"/>
      <c r="BF97" s="18"/>
      <c r="BG97" s="18"/>
      <c r="BH97" s="18"/>
      <c r="BI97" s="18"/>
      <c r="BJ97" s="18"/>
      <c r="BK97" s="18"/>
      <c r="BL97" s="18"/>
      <c r="BM97" s="18"/>
      <c r="BN97" s="18"/>
      <c r="BO97" s="18"/>
      <c r="BP97" s="18"/>
      <c r="BQ97" s="18"/>
      <c r="BR97" s="18"/>
      <c r="BS97" s="18"/>
      <c r="BT97" s="18"/>
      <c r="BU97" s="18"/>
      <c r="BV97" s="18"/>
      <c r="BW97" s="18"/>
      <c r="BX97" s="18"/>
      <c r="BY97" s="18"/>
      <c r="BZ97" s="18"/>
      <c r="CA97" s="18"/>
      <c r="CB97" s="18"/>
      <c r="CC97" s="18"/>
      <c r="CD97" s="200"/>
      <c r="CE97" s="200"/>
      <c r="CF97" s="200"/>
      <c r="CG97" s="201"/>
      <c r="CH97" s="201"/>
      <c r="CI97" s="201" t="e">
        <f t="shared" si="29"/>
        <v>#REF!</v>
      </c>
      <c r="CJ97" s="201" t="e">
        <f t="shared" si="30"/>
        <v>#REF!</v>
      </c>
    </row>
    <row r="98" spans="3:88" ht="14.25" customHeight="1" x14ac:dyDescent="0.25">
      <c r="C98" s="293"/>
      <c r="D98" s="78" t="s">
        <v>357</v>
      </c>
      <c r="E98" s="78" t="s">
        <v>358</v>
      </c>
      <c r="F98" s="78" t="s">
        <v>359</v>
      </c>
      <c r="G98" s="190">
        <v>0</v>
      </c>
      <c r="H98" s="190" t="s">
        <v>140</v>
      </c>
      <c r="I98" s="4"/>
      <c r="J98" s="4"/>
      <c r="K98" s="4"/>
      <c r="L98" s="4"/>
      <c r="M98" s="4"/>
      <c r="N98" s="4"/>
      <c r="O98" s="4"/>
      <c r="P98" s="4"/>
      <c r="Q98" s="4"/>
      <c r="R98" s="4"/>
      <c r="S98" s="4"/>
      <c r="T98" s="4"/>
      <c r="U98" s="4"/>
      <c r="V98" s="18"/>
      <c r="W98" s="18"/>
      <c r="X98" s="18"/>
      <c r="Y98" s="18"/>
      <c r="Z98" s="18"/>
      <c r="AA98" s="18"/>
      <c r="AB98" s="18"/>
      <c r="AC98" s="18"/>
      <c r="AD98" s="18"/>
      <c r="AE98" s="18"/>
      <c r="AF98" s="18"/>
      <c r="AG98" s="18"/>
      <c r="AH98" s="18"/>
      <c r="AI98" s="18"/>
      <c r="AJ98" s="18"/>
      <c r="AK98" s="18"/>
      <c r="AL98" s="18"/>
      <c r="AM98" s="18"/>
      <c r="AN98" s="18"/>
      <c r="AO98" s="18"/>
      <c r="AP98" s="18"/>
      <c r="AQ98" s="18"/>
      <c r="AR98" s="18"/>
      <c r="AS98" s="18"/>
      <c r="AT98" s="18"/>
      <c r="AU98" s="18"/>
      <c r="AV98" s="18"/>
      <c r="AW98" s="18"/>
      <c r="AX98" s="18"/>
      <c r="AY98" s="18"/>
      <c r="AZ98" s="18"/>
      <c r="BA98" s="18"/>
      <c r="BB98" s="18"/>
      <c r="BC98" s="18"/>
      <c r="BD98" s="18"/>
      <c r="BE98" s="18"/>
      <c r="BF98" s="18"/>
      <c r="BG98" s="18"/>
      <c r="BH98" s="18"/>
      <c r="BI98" s="18"/>
      <c r="BJ98" s="18"/>
      <c r="BK98" s="18"/>
      <c r="BL98" s="18"/>
      <c r="BM98" s="18"/>
      <c r="BN98" s="18"/>
      <c r="BO98" s="18"/>
      <c r="BP98" s="18"/>
      <c r="BQ98" s="18"/>
      <c r="BR98" s="18"/>
      <c r="BS98" s="18"/>
      <c r="BT98" s="18"/>
      <c r="BU98" s="18"/>
      <c r="BV98" s="18"/>
      <c r="BW98" s="18"/>
      <c r="BX98" s="18"/>
      <c r="BY98" s="18"/>
      <c r="BZ98" s="18"/>
      <c r="CA98" s="18"/>
      <c r="CB98" s="18"/>
      <c r="CC98" s="18"/>
      <c r="CD98" s="200"/>
      <c r="CE98" s="200"/>
      <c r="CF98" s="200"/>
      <c r="CG98" s="201"/>
      <c r="CH98" s="201"/>
      <c r="CI98" s="201" t="e">
        <f t="shared" si="29"/>
        <v>#REF!</v>
      </c>
      <c r="CJ98" s="201" t="e">
        <f t="shared" si="30"/>
        <v>#REF!</v>
      </c>
    </row>
    <row r="99" spans="3:88" ht="14.25" customHeight="1" x14ac:dyDescent="0.25">
      <c r="C99" s="403" t="s">
        <v>360</v>
      </c>
      <c r="D99" s="78" t="s">
        <v>350</v>
      </c>
      <c r="E99" s="78" t="s">
        <v>361</v>
      </c>
      <c r="F99" s="78" t="s">
        <v>362</v>
      </c>
      <c r="G99" s="190">
        <v>50</v>
      </c>
      <c r="H99" s="190" t="s">
        <v>140</v>
      </c>
      <c r="I99" s="4"/>
      <c r="J99" s="4"/>
      <c r="K99" s="4"/>
      <c r="L99" s="4"/>
      <c r="M99" s="4"/>
      <c r="N99" s="4"/>
      <c r="O99" s="4"/>
      <c r="P99" s="4"/>
      <c r="Q99" s="4"/>
      <c r="R99" s="4"/>
      <c r="S99" s="4"/>
      <c r="T99" s="4"/>
      <c r="U99" s="4"/>
      <c r="V99" s="18"/>
      <c r="W99" s="18"/>
      <c r="X99" s="18"/>
      <c r="Y99" s="18"/>
      <c r="Z99" s="18"/>
      <c r="AA99" s="18"/>
      <c r="AB99" s="18"/>
      <c r="AC99" s="18"/>
      <c r="AD99" s="18"/>
      <c r="AE99" s="18"/>
      <c r="AF99" s="18"/>
      <c r="AG99" s="18"/>
      <c r="AH99" s="18"/>
      <c r="AI99" s="18"/>
      <c r="AJ99" s="18"/>
      <c r="AK99" s="18"/>
      <c r="AL99" s="18"/>
      <c r="AM99" s="18"/>
      <c r="AN99" s="18"/>
      <c r="AO99" s="18"/>
      <c r="AP99" s="18"/>
      <c r="AQ99" s="18"/>
      <c r="AR99" s="18"/>
      <c r="AS99" s="18"/>
      <c r="AT99" s="18"/>
      <c r="AU99" s="18"/>
      <c r="AV99" s="18"/>
      <c r="AW99" s="18"/>
      <c r="AX99" s="18"/>
      <c r="AY99" s="18"/>
      <c r="AZ99" s="18"/>
      <c r="BA99" s="18"/>
      <c r="BB99" s="18"/>
      <c r="BC99" s="18"/>
      <c r="BD99" s="18"/>
      <c r="BE99" s="18"/>
      <c r="BF99" s="18"/>
      <c r="BG99" s="18"/>
      <c r="BH99" s="18"/>
      <c r="BI99" s="18"/>
      <c r="BJ99" s="18"/>
      <c r="BK99" s="18"/>
      <c r="BL99" s="18"/>
      <c r="BM99" s="18"/>
      <c r="BN99" s="18"/>
      <c r="BO99" s="18"/>
      <c r="BP99" s="18"/>
      <c r="BQ99" s="18"/>
      <c r="BR99" s="18"/>
      <c r="BS99" s="18"/>
      <c r="BT99" s="18"/>
      <c r="BU99" s="18"/>
      <c r="BV99" s="18"/>
      <c r="BW99" s="18"/>
      <c r="BX99" s="18"/>
      <c r="BY99" s="18"/>
      <c r="BZ99" s="18"/>
      <c r="CA99" s="18"/>
      <c r="CB99" s="18"/>
      <c r="CC99" s="18"/>
      <c r="CD99" s="200"/>
      <c r="CE99" s="200"/>
      <c r="CF99" s="200"/>
      <c r="CG99" s="201"/>
      <c r="CH99" s="201"/>
      <c r="CI99" s="201" t="e">
        <f t="shared" si="29"/>
        <v>#REF!</v>
      </c>
      <c r="CJ99" s="201" t="e">
        <f t="shared" si="30"/>
        <v>#REF!</v>
      </c>
    </row>
    <row r="100" spans="3:88" ht="14.25" customHeight="1" x14ac:dyDescent="0.25">
      <c r="C100" s="292"/>
      <c r="D100" s="78" t="s">
        <v>354</v>
      </c>
      <c r="E100" s="78" t="s">
        <v>363</v>
      </c>
      <c r="F100" s="78" t="s">
        <v>364</v>
      </c>
      <c r="G100" s="190">
        <v>50</v>
      </c>
      <c r="H100" s="190" t="s">
        <v>140</v>
      </c>
      <c r="I100" s="4"/>
      <c r="J100" s="4"/>
      <c r="K100" s="4"/>
      <c r="L100" s="4"/>
      <c r="M100" s="4"/>
      <c r="N100" s="4"/>
      <c r="O100" s="4"/>
      <c r="P100" s="4"/>
      <c r="Q100" s="4"/>
      <c r="R100" s="4"/>
      <c r="S100" s="4"/>
      <c r="T100" s="4"/>
      <c r="U100" s="4"/>
      <c r="V100" s="18"/>
      <c r="W100" s="18"/>
      <c r="X100" s="18"/>
      <c r="Y100" s="18"/>
      <c r="Z100" s="18"/>
      <c r="AA100" s="18"/>
      <c r="AB100" s="18"/>
      <c r="AC100" s="18"/>
      <c r="AD100" s="18"/>
      <c r="AE100" s="18"/>
      <c r="AF100" s="18"/>
      <c r="AG100" s="18"/>
      <c r="AH100" s="18"/>
      <c r="AI100" s="18"/>
      <c r="AJ100" s="18"/>
      <c r="AK100" s="18"/>
      <c r="AL100" s="18"/>
      <c r="AM100" s="18"/>
      <c r="AN100" s="18"/>
      <c r="AO100" s="18"/>
      <c r="AP100" s="18"/>
      <c r="AQ100" s="18"/>
      <c r="AR100" s="18"/>
      <c r="AS100" s="18"/>
      <c r="AT100" s="18"/>
      <c r="AU100" s="18"/>
      <c r="AV100" s="18"/>
      <c r="AW100" s="18"/>
      <c r="AX100" s="18"/>
      <c r="AY100" s="18"/>
      <c r="AZ100" s="18"/>
      <c r="BA100" s="18"/>
      <c r="BB100" s="18"/>
      <c r="BC100" s="18"/>
      <c r="BD100" s="18"/>
      <c r="BE100" s="18"/>
      <c r="BF100" s="18"/>
      <c r="BG100" s="18"/>
      <c r="BH100" s="18"/>
      <c r="BI100" s="18"/>
      <c r="BJ100" s="18"/>
      <c r="BK100" s="18"/>
      <c r="BL100" s="18"/>
      <c r="BM100" s="18"/>
      <c r="BN100" s="18"/>
      <c r="BO100" s="18"/>
      <c r="BP100" s="18"/>
      <c r="BQ100" s="18"/>
      <c r="BR100" s="18"/>
      <c r="BS100" s="18"/>
      <c r="BT100" s="18"/>
      <c r="BU100" s="18"/>
      <c r="BV100" s="18"/>
      <c r="BW100" s="18"/>
      <c r="BX100" s="18"/>
      <c r="BY100" s="18"/>
      <c r="BZ100" s="18"/>
      <c r="CA100" s="18"/>
      <c r="CB100" s="18"/>
      <c r="CC100" s="18"/>
      <c r="CD100" s="200"/>
      <c r="CE100" s="200"/>
      <c r="CF100" s="200"/>
      <c r="CG100" s="201"/>
      <c r="CH100" s="201"/>
      <c r="CI100" s="201" t="e">
        <f t="shared" si="29"/>
        <v>#REF!</v>
      </c>
      <c r="CJ100" s="201" t="e">
        <f t="shared" si="30"/>
        <v>#REF!</v>
      </c>
    </row>
    <row r="101" spans="3:88" ht="14.25" customHeight="1" x14ac:dyDescent="0.25">
      <c r="C101" s="293"/>
      <c r="D101" s="78" t="s">
        <v>357</v>
      </c>
      <c r="E101" s="78" t="s">
        <v>365</v>
      </c>
      <c r="F101" s="78" t="s">
        <v>366</v>
      </c>
      <c r="G101" s="190">
        <v>0</v>
      </c>
      <c r="H101" s="190" t="s">
        <v>140</v>
      </c>
      <c r="I101" s="4"/>
      <c r="J101" s="4"/>
      <c r="K101" s="4"/>
      <c r="L101" s="4"/>
      <c r="M101" s="4"/>
      <c r="N101" s="4"/>
      <c r="O101" s="4"/>
      <c r="P101" s="4"/>
      <c r="Q101" s="4"/>
      <c r="R101" s="4"/>
      <c r="S101" s="4"/>
      <c r="T101" s="4"/>
      <c r="U101" s="4"/>
      <c r="V101" s="18"/>
      <c r="W101" s="18"/>
      <c r="X101" s="18"/>
      <c r="Y101" s="18"/>
      <c r="Z101" s="18"/>
      <c r="AA101" s="18"/>
      <c r="AB101" s="18"/>
      <c r="AC101" s="18"/>
      <c r="AD101" s="18"/>
      <c r="AE101" s="18"/>
      <c r="AF101" s="18"/>
      <c r="AG101" s="18"/>
      <c r="AH101" s="18"/>
      <c r="AI101" s="18"/>
      <c r="AJ101" s="18"/>
      <c r="AK101" s="18"/>
      <c r="AL101" s="18"/>
      <c r="AM101" s="18"/>
      <c r="AN101" s="18"/>
      <c r="AO101" s="18"/>
      <c r="AP101" s="18"/>
      <c r="AQ101" s="18"/>
      <c r="AR101" s="18"/>
      <c r="AS101" s="18"/>
      <c r="AT101" s="18"/>
      <c r="AU101" s="18"/>
      <c r="AV101" s="18"/>
      <c r="AW101" s="18"/>
      <c r="AX101" s="18"/>
      <c r="AY101" s="18"/>
      <c r="AZ101" s="18"/>
      <c r="BA101" s="18"/>
      <c r="BB101" s="18"/>
      <c r="BC101" s="18"/>
      <c r="BD101" s="18"/>
      <c r="BE101" s="18"/>
      <c r="BF101" s="18"/>
      <c r="BG101" s="18"/>
      <c r="BH101" s="18"/>
      <c r="BI101" s="18"/>
      <c r="BJ101" s="18"/>
      <c r="BK101" s="18"/>
      <c r="BL101" s="18"/>
      <c r="BM101" s="18"/>
      <c r="BN101" s="18"/>
      <c r="BO101" s="18"/>
      <c r="BP101" s="18"/>
      <c r="BQ101" s="18"/>
      <c r="BR101" s="18"/>
      <c r="BS101" s="18"/>
      <c r="BT101" s="18"/>
      <c r="BU101" s="18"/>
      <c r="BV101" s="18"/>
      <c r="BW101" s="18"/>
      <c r="BX101" s="18"/>
      <c r="BY101" s="18"/>
      <c r="BZ101" s="18"/>
      <c r="CA101" s="18"/>
      <c r="CB101" s="18"/>
      <c r="CC101" s="18"/>
      <c r="CD101" s="200"/>
      <c r="CE101" s="200"/>
      <c r="CF101" s="200"/>
      <c r="CG101" s="201"/>
      <c r="CH101" s="201"/>
      <c r="CI101" s="201" t="e">
        <f t="shared" si="29"/>
        <v>#REF!</v>
      </c>
      <c r="CJ101" s="201" t="e">
        <f t="shared" si="30"/>
        <v>#REF!</v>
      </c>
    </row>
    <row r="102" spans="3:88" ht="14.25" customHeight="1" x14ac:dyDescent="0.25">
      <c r="C102" s="403" t="s">
        <v>367</v>
      </c>
      <c r="D102" s="78" t="s">
        <v>350</v>
      </c>
      <c r="E102" s="78" t="s">
        <v>368</v>
      </c>
      <c r="F102" s="78" t="s">
        <v>369</v>
      </c>
      <c r="G102" s="190">
        <v>0</v>
      </c>
      <c r="H102" s="190" t="s">
        <v>140</v>
      </c>
      <c r="I102" s="4"/>
      <c r="J102" s="4"/>
      <c r="K102" s="4"/>
      <c r="L102" s="4"/>
      <c r="M102" s="4"/>
      <c r="N102" s="4"/>
      <c r="O102" s="4"/>
      <c r="P102" s="4"/>
      <c r="Q102" s="4"/>
      <c r="R102" s="4"/>
      <c r="S102" s="4"/>
      <c r="T102" s="4"/>
      <c r="U102" s="4"/>
      <c r="V102" s="18"/>
      <c r="W102" s="18"/>
      <c r="X102" s="18"/>
      <c r="Y102" s="18"/>
      <c r="Z102" s="18"/>
      <c r="AA102" s="18"/>
      <c r="AB102" s="18"/>
      <c r="AC102" s="18"/>
      <c r="AD102" s="18"/>
      <c r="AE102" s="18"/>
      <c r="AF102" s="18"/>
      <c r="AG102" s="18"/>
      <c r="AH102" s="18"/>
      <c r="AI102" s="18"/>
      <c r="AJ102" s="18"/>
      <c r="AK102" s="18"/>
      <c r="AL102" s="18"/>
      <c r="AM102" s="18"/>
      <c r="AN102" s="18"/>
      <c r="AO102" s="18"/>
      <c r="AP102" s="18"/>
      <c r="AQ102" s="18"/>
      <c r="AR102" s="18"/>
      <c r="AS102" s="18"/>
      <c r="AT102" s="18"/>
      <c r="AU102" s="18"/>
      <c r="AV102" s="18"/>
      <c r="AW102" s="18"/>
      <c r="AX102" s="18"/>
      <c r="AY102" s="18"/>
      <c r="AZ102" s="18"/>
      <c r="BA102" s="18"/>
      <c r="BB102" s="18"/>
      <c r="BC102" s="18"/>
      <c r="BD102" s="18"/>
      <c r="BE102" s="18"/>
      <c r="BF102" s="18"/>
      <c r="BG102" s="18"/>
      <c r="BH102" s="18"/>
      <c r="BI102" s="18"/>
      <c r="BJ102" s="18"/>
      <c r="BK102" s="18"/>
      <c r="BL102" s="18"/>
      <c r="BM102" s="18"/>
      <c r="BN102" s="18"/>
      <c r="BO102" s="18"/>
      <c r="BP102" s="18"/>
      <c r="BQ102" s="18"/>
      <c r="BR102" s="18"/>
      <c r="BS102" s="18"/>
      <c r="BT102" s="18"/>
      <c r="BU102" s="18"/>
      <c r="BV102" s="18"/>
      <c r="BW102" s="18"/>
      <c r="BX102" s="18"/>
      <c r="BY102" s="18"/>
      <c r="BZ102" s="18"/>
      <c r="CA102" s="18"/>
      <c r="CB102" s="18"/>
      <c r="CC102" s="18"/>
      <c r="CD102" s="200"/>
      <c r="CE102" s="200"/>
      <c r="CF102" s="200"/>
      <c r="CG102" s="201"/>
      <c r="CH102" s="201"/>
      <c r="CI102" s="201" t="e">
        <f t="shared" si="29"/>
        <v>#REF!</v>
      </c>
      <c r="CJ102" s="201" t="e">
        <f t="shared" si="30"/>
        <v>#REF!</v>
      </c>
    </row>
    <row r="103" spans="3:88" ht="14.25" customHeight="1" x14ac:dyDescent="0.25">
      <c r="C103" s="292"/>
      <c r="D103" s="78" t="s">
        <v>354</v>
      </c>
      <c r="E103" s="78" t="s">
        <v>370</v>
      </c>
      <c r="F103" s="78" t="s">
        <v>371</v>
      </c>
      <c r="G103" s="190">
        <v>0</v>
      </c>
      <c r="H103" s="190" t="s">
        <v>140</v>
      </c>
      <c r="I103" s="4"/>
      <c r="J103" s="4"/>
      <c r="K103" s="4"/>
      <c r="L103" s="4"/>
      <c r="M103" s="4"/>
      <c r="N103" s="4"/>
      <c r="O103" s="4"/>
      <c r="P103" s="4"/>
      <c r="Q103" s="4"/>
      <c r="R103" s="4"/>
      <c r="S103" s="4"/>
      <c r="T103" s="4"/>
      <c r="U103" s="4"/>
      <c r="V103" s="18"/>
      <c r="W103" s="18"/>
      <c r="X103" s="18"/>
      <c r="Y103" s="18"/>
      <c r="Z103" s="18"/>
      <c r="AA103" s="18"/>
      <c r="AB103" s="18"/>
      <c r="AC103" s="18"/>
      <c r="AD103" s="18"/>
      <c r="AE103" s="18"/>
      <c r="AF103" s="18"/>
      <c r="AG103" s="18"/>
      <c r="AH103" s="18"/>
      <c r="AI103" s="18"/>
      <c r="AJ103" s="18"/>
      <c r="AK103" s="18"/>
      <c r="AL103" s="18"/>
      <c r="AM103" s="18"/>
      <c r="AN103" s="18"/>
      <c r="AO103" s="18"/>
      <c r="AP103" s="18"/>
      <c r="AQ103" s="18"/>
      <c r="AR103" s="18"/>
      <c r="AS103" s="18"/>
      <c r="AT103" s="18"/>
      <c r="AU103" s="18"/>
      <c r="AV103" s="18"/>
      <c r="AW103" s="18"/>
      <c r="AX103" s="18"/>
      <c r="AY103" s="18"/>
      <c r="AZ103" s="18"/>
      <c r="BA103" s="18"/>
      <c r="BB103" s="18"/>
      <c r="BC103" s="18"/>
      <c r="BD103" s="18"/>
      <c r="BE103" s="18"/>
      <c r="BF103" s="18"/>
      <c r="BG103" s="18"/>
      <c r="BH103" s="18"/>
      <c r="BI103" s="18"/>
      <c r="BJ103" s="18"/>
      <c r="BK103" s="18"/>
      <c r="BL103" s="18"/>
      <c r="BM103" s="18"/>
      <c r="BN103" s="18"/>
      <c r="BO103" s="18"/>
      <c r="BP103" s="18"/>
      <c r="BQ103" s="18"/>
      <c r="BR103" s="18"/>
      <c r="BS103" s="18"/>
      <c r="BT103" s="18"/>
      <c r="BU103" s="18"/>
      <c r="BV103" s="18"/>
      <c r="BW103" s="18"/>
      <c r="BX103" s="18"/>
      <c r="BY103" s="18"/>
      <c r="BZ103" s="18"/>
      <c r="CA103" s="18"/>
      <c r="CB103" s="18"/>
      <c r="CC103" s="18"/>
      <c r="CD103" s="200"/>
      <c r="CE103" s="200"/>
      <c r="CF103" s="200"/>
      <c r="CG103" s="201"/>
      <c r="CH103" s="201"/>
      <c r="CI103" s="201" t="e">
        <f t="shared" si="29"/>
        <v>#REF!</v>
      </c>
      <c r="CJ103" s="201" t="e">
        <f t="shared" si="30"/>
        <v>#REF!</v>
      </c>
    </row>
    <row r="104" spans="3:88" ht="14.25" customHeight="1" x14ac:dyDescent="0.25">
      <c r="C104" s="293"/>
      <c r="D104" s="78" t="s">
        <v>357</v>
      </c>
      <c r="E104" s="78" t="s">
        <v>372</v>
      </c>
      <c r="F104" s="78" t="s">
        <v>373</v>
      </c>
      <c r="G104" s="190">
        <v>0</v>
      </c>
      <c r="H104" s="190" t="s">
        <v>140</v>
      </c>
      <c r="I104" s="4"/>
      <c r="J104" s="4"/>
      <c r="K104" s="4"/>
      <c r="L104" s="4"/>
      <c r="M104" s="4"/>
      <c r="N104" s="4"/>
      <c r="O104" s="4"/>
      <c r="P104" s="4"/>
      <c r="Q104" s="4"/>
      <c r="R104" s="4"/>
      <c r="S104" s="4"/>
      <c r="T104" s="4"/>
      <c r="U104" s="4"/>
      <c r="V104" s="18"/>
      <c r="W104" s="18"/>
      <c r="X104" s="18"/>
      <c r="Y104" s="18"/>
      <c r="Z104" s="18"/>
      <c r="AA104" s="18"/>
      <c r="AB104" s="18"/>
      <c r="AC104" s="18"/>
      <c r="AD104" s="18"/>
      <c r="AE104" s="18"/>
      <c r="AF104" s="18"/>
      <c r="AG104" s="18"/>
      <c r="AH104" s="18"/>
      <c r="AI104" s="18"/>
      <c r="AJ104" s="18"/>
      <c r="AK104" s="18"/>
      <c r="AL104" s="18"/>
      <c r="AM104" s="18"/>
      <c r="AN104" s="18"/>
      <c r="AO104" s="18"/>
      <c r="AP104" s="18"/>
      <c r="AQ104" s="18"/>
      <c r="AR104" s="18"/>
      <c r="AS104" s="18"/>
      <c r="AT104" s="18"/>
      <c r="AU104" s="18"/>
      <c r="AV104" s="18"/>
      <c r="AW104" s="18"/>
      <c r="AX104" s="18"/>
      <c r="AY104" s="18"/>
      <c r="AZ104" s="18"/>
      <c r="BA104" s="18"/>
      <c r="BB104" s="18"/>
      <c r="BC104" s="18"/>
      <c r="BD104" s="18"/>
      <c r="BE104" s="18"/>
      <c r="BF104" s="18"/>
      <c r="BG104" s="18"/>
      <c r="BH104" s="18"/>
      <c r="BI104" s="18"/>
      <c r="BJ104" s="18"/>
      <c r="BK104" s="18"/>
      <c r="BL104" s="18"/>
      <c r="BM104" s="18"/>
      <c r="BN104" s="18"/>
      <c r="BO104" s="18"/>
      <c r="BP104" s="18"/>
      <c r="BQ104" s="18"/>
      <c r="BR104" s="18"/>
      <c r="BS104" s="18"/>
      <c r="BT104" s="18"/>
      <c r="BU104" s="18"/>
      <c r="BV104" s="18"/>
      <c r="BW104" s="18"/>
      <c r="BX104" s="18"/>
      <c r="BY104" s="18"/>
      <c r="BZ104" s="18"/>
      <c r="CA104" s="18"/>
      <c r="CB104" s="18"/>
      <c r="CC104" s="18"/>
      <c r="CD104" s="200"/>
      <c r="CE104" s="200"/>
      <c r="CF104" s="200"/>
      <c r="CG104" s="201"/>
      <c r="CH104" s="201"/>
      <c r="CI104" s="201" t="e">
        <f t="shared" si="29"/>
        <v>#REF!</v>
      </c>
      <c r="CJ104" s="201" t="e">
        <f t="shared" si="30"/>
        <v>#REF!</v>
      </c>
    </row>
    <row r="105" spans="3:88" ht="14.25" customHeight="1" x14ac:dyDescent="0.25">
      <c r="C105" s="4"/>
      <c r="D105" s="4"/>
      <c r="E105" s="4"/>
      <c r="F105" s="4"/>
      <c r="G105" s="4"/>
      <c r="H105" s="4"/>
      <c r="I105" s="4"/>
      <c r="J105" s="4"/>
      <c r="K105" s="4"/>
      <c r="L105" s="4"/>
      <c r="M105" s="4"/>
      <c r="N105" s="4"/>
      <c r="O105" s="4"/>
      <c r="P105" s="4"/>
      <c r="Q105" s="4"/>
      <c r="R105" s="4"/>
      <c r="S105" s="4"/>
      <c r="T105" s="4"/>
      <c r="U105" s="4"/>
      <c r="V105" s="18"/>
      <c r="W105" s="18"/>
      <c r="X105" s="18"/>
      <c r="Y105" s="18"/>
      <c r="Z105" s="18"/>
      <c r="AA105" s="18"/>
      <c r="AB105" s="18"/>
      <c r="AC105" s="18"/>
      <c r="AD105" s="18"/>
      <c r="AE105" s="18"/>
      <c r="AF105" s="18"/>
      <c r="AG105" s="18"/>
      <c r="AH105" s="18"/>
      <c r="AI105" s="18"/>
      <c r="AJ105" s="18"/>
      <c r="AK105" s="18"/>
      <c r="AL105" s="18"/>
      <c r="AM105" s="18"/>
      <c r="AN105" s="18"/>
      <c r="AO105" s="18"/>
      <c r="AP105" s="18"/>
      <c r="AQ105" s="18"/>
      <c r="AR105" s="18"/>
      <c r="AS105" s="18"/>
      <c r="AT105" s="18"/>
      <c r="AU105" s="18"/>
      <c r="AV105" s="18"/>
      <c r="AW105" s="18"/>
      <c r="AX105" s="18"/>
      <c r="AY105" s="18"/>
      <c r="AZ105" s="18"/>
      <c r="BA105" s="18"/>
      <c r="BB105" s="18"/>
      <c r="BC105" s="18"/>
      <c r="BD105" s="18"/>
      <c r="BE105" s="18"/>
      <c r="BF105" s="18"/>
      <c r="BG105" s="18"/>
      <c r="BH105" s="18"/>
      <c r="BI105" s="18"/>
      <c r="BJ105" s="18"/>
      <c r="BK105" s="18"/>
      <c r="BL105" s="18"/>
      <c r="BM105" s="18"/>
      <c r="BN105" s="18"/>
      <c r="BO105" s="18"/>
      <c r="BP105" s="18"/>
      <c r="BQ105" s="18"/>
      <c r="BR105" s="18"/>
      <c r="BS105" s="18"/>
      <c r="BT105" s="18"/>
      <c r="BU105" s="18"/>
      <c r="BV105" s="18"/>
      <c r="BW105" s="18"/>
      <c r="BX105" s="18"/>
      <c r="BY105" s="18"/>
      <c r="BZ105" s="18"/>
      <c r="CA105" s="18"/>
      <c r="CB105" s="18"/>
      <c r="CC105" s="18"/>
      <c r="CD105" s="200"/>
      <c r="CE105" s="200"/>
      <c r="CF105" s="200"/>
      <c r="CG105" s="201"/>
      <c r="CH105" s="201"/>
      <c r="CI105" s="201" t="e">
        <f t="shared" si="29"/>
        <v>#REF!</v>
      </c>
      <c r="CJ105" s="201" t="e">
        <f t="shared" si="30"/>
        <v>#REF!</v>
      </c>
    </row>
    <row r="106" spans="3:88" ht="14.25" customHeight="1" x14ac:dyDescent="0.25">
      <c r="C106" s="207" t="s">
        <v>374</v>
      </c>
      <c r="D106" s="208"/>
      <c r="E106" s="208"/>
      <c r="F106" s="208"/>
      <c r="G106" s="209"/>
      <c r="H106" s="4"/>
      <c r="I106" s="422" t="s">
        <v>265</v>
      </c>
      <c r="J106" s="280"/>
      <c r="K106" s="4"/>
      <c r="L106" s="4"/>
      <c r="M106" s="4"/>
      <c r="N106" s="4"/>
      <c r="O106" s="4"/>
      <c r="P106" s="4"/>
      <c r="Q106" s="4"/>
      <c r="R106" s="4"/>
      <c r="S106" s="4"/>
      <c r="T106" s="4"/>
      <c r="U106" s="4"/>
      <c r="V106" s="18"/>
      <c r="W106" s="18"/>
      <c r="X106" s="18"/>
      <c r="Y106" s="18"/>
      <c r="Z106" s="18"/>
      <c r="AA106" s="18"/>
      <c r="AB106" s="18"/>
      <c r="AC106" s="18"/>
      <c r="AD106" s="18"/>
      <c r="AE106" s="18"/>
      <c r="AF106" s="18"/>
      <c r="AG106" s="18"/>
      <c r="AH106" s="18"/>
      <c r="AI106" s="18"/>
      <c r="AJ106" s="18"/>
      <c r="AK106" s="18"/>
      <c r="AL106" s="18"/>
      <c r="AM106" s="18"/>
      <c r="AN106" s="18"/>
      <c r="AO106" s="18"/>
      <c r="AP106" s="18"/>
      <c r="AQ106" s="18"/>
      <c r="AR106" s="18"/>
      <c r="AS106" s="18"/>
      <c r="AT106" s="18"/>
      <c r="AU106" s="18"/>
      <c r="AV106" s="18"/>
      <c r="AW106" s="18"/>
      <c r="AX106" s="18"/>
      <c r="AY106" s="18"/>
      <c r="AZ106" s="18"/>
      <c r="BA106" s="18"/>
      <c r="BB106" s="18"/>
      <c r="BC106" s="18"/>
      <c r="BD106" s="18"/>
      <c r="BE106" s="18"/>
      <c r="BF106" s="18"/>
      <c r="BG106" s="18"/>
      <c r="BH106" s="18"/>
      <c r="BI106" s="18"/>
      <c r="BJ106" s="18"/>
      <c r="BK106" s="18"/>
      <c r="BL106" s="18"/>
      <c r="BM106" s="18"/>
      <c r="BN106" s="18"/>
      <c r="BO106" s="18"/>
      <c r="BP106" s="18"/>
      <c r="BQ106" s="18"/>
      <c r="BR106" s="18"/>
      <c r="BS106" s="18"/>
      <c r="BT106" s="18"/>
      <c r="BU106" s="18"/>
      <c r="BV106" s="18"/>
      <c r="BW106" s="18"/>
      <c r="BX106" s="18"/>
      <c r="BY106" s="18"/>
      <c r="BZ106" s="18"/>
      <c r="CA106" s="18"/>
      <c r="CB106" s="18"/>
      <c r="CC106" s="18"/>
      <c r="CD106" s="200"/>
      <c r="CE106" s="200"/>
      <c r="CF106" s="200"/>
      <c r="CG106" s="201"/>
      <c r="CH106" s="201"/>
      <c r="CI106" s="201" t="e">
        <f t="shared" si="29"/>
        <v>#REF!</v>
      </c>
      <c r="CJ106" s="201" t="e">
        <f t="shared" si="30"/>
        <v>#REF!</v>
      </c>
    </row>
    <row r="107" spans="3:88" ht="14.25" customHeight="1" x14ac:dyDescent="0.25">
      <c r="C107" s="210" t="s">
        <v>265</v>
      </c>
      <c r="D107" s="124" t="s">
        <v>375</v>
      </c>
      <c r="E107" s="124" t="s">
        <v>376</v>
      </c>
      <c r="F107" s="124" t="s">
        <v>377</v>
      </c>
      <c r="G107" s="124" t="s">
        <v>378</v>
      </c>
      <c r="H107" s="4"/>
      <c r="I107" s="190" t="s">
        <v>379</v>
      </c>
      <c r="J107" s="211" t="s">
        <v>380</v>
      </c>
      <c r="K107" s="4"/>
      <c r="L107" s="4"/>
      <c r="M107" s="4"/>
      <c r="N107" s="4"/>
      <c r="O107" s="4"/>
      <c r="P107" s="4"/>
      <c r="Q107" s="4"/>
      <c r="R107" s="4"/>
      <c r="S107" s="4"/>
      <c r="T107" s="4"/>
      <c r="U107" s="4"/>
      <c r="V107" s="18"/>
      <c r="W107" s="18"/>
      <c r="X107" s="18"/>
      <c r="Y107" s="18"/>
      <c r="Z107" s="18"/>
      <c r="AA107" s="18"/>
      <c r="AB107" s="18"/>
      <c r="AC107" s="18"/>
      <c r="AD107" s="18"/>
      <c r="AE107" s="18"/>
      <c r="AF107" s="18"/>
      <c r="AG107" s="18"/>
      <c r="AH107" s="18"/>
      <c r="AI107" s="18"/>
      <c r="AJ107" s="18"/>
      <c r="AK107" s="18"/>
      <c r="AL107" s="18"/>
      <c r="AM107" s="18"/>
      <c r="AN107" s="18"/>
      <c r="AO107" s="18"/>
      <c r="AP107" s="18"/>
      <c r="AQ107" s="18"/>
      <c r="AR107" s="18"/>
      <c r="AS107" s="18"/>
      <c r="AT107" s="18"/>
      <c r="AU107" s="18"/>
      <c r="AV107" s="18"/>
      <c r="AW107" s="18"/>
      <c r="AX107" s="18"/>
      <c r="AY107" s="18"/>
      <c r="AZ107" s="18"/>
      <c r="BA107" s="18"/>
      <c r="BB107" s="18"/>
      <c r="BC107" s="18"/>
      <c r="BD107" s="18"/>
      <c r="BE107" s="18"/>
      <c r="BF107" s="18"/>
      <c r="BG107" s="18"/>
      <c r="BH107" s="18"/>
      <c r="BI107" s="18"/>
      <c r="BJ107" s="18"/>
      <c r="BK107" s="18"/>
      <c r="BL107" s="18"/>
      <c r="BM107" s="18"/>
      <c r="BN107" s="18"/>
      <c r="BO107" s="18"/>
      <c r="BP107" s="18"/>
      <c r="BQ107" s="18"/>
      <c r="BR107" s="18"/>
      <c r="BS107" s="18"/>
      <c r="BT107" s="18"/>
      <c r="BU107" s="18"/>
      <c r="BV107" s="18"/>
      <c r="BW107" s="18"/>
      <c r="BX107" s="18"/>
      <c r="BY107" s="18"/>
      <c r="BZ107" s="18"/>
      <c r="CA107" s="18"/>
      <c r="CB107" s="18"/>
      <c r="CC107" s="18"/>
      <c r="CD107" s="200"/>
      <c r="CE107" s="200"/>
      <c r="CF107" s="200"/>
      <c r="CG107" s="201"/>
      <c r="CH107" s="201"/>
      <c r="CI107" s="201" t="e">
        <f t="shared" si="29"/>
        <v>#REF!</v>
      </c>
      <c r="CJ107" s="201" t="e">
        <f t="shared" si="30"/>
        <v>#REF!</v>
      </c>
    </row>
    <row r="108" spans="3:88" ht="14.25" customHeight="1" x14ac:dyDescent="0.25">
      <c r="C108" s="134" t="s">
        <v>291</v>
      </c>
      <c r="D108" s="134" t="s">
        <v>381</v>
      </c>
      <c r="E108" s="134" t="s">
        <v>382</v>
      </c>
      <c r="F108" s="190">
        <v>2</v>
      </c>
      <c r="G108" s="190">
        <v>2</v>
      </c>
      <c r="H108" s="4"/>
      <c r="I108" s="190" t="s">
        <v>210</v>
      </c>
      <c r="J108" s="78" t="s">
        <v>383</v>
      </c>
      <c r="K108" s="4"/>
      <c r="L108" s="4"/>
      <c r="M108" s="4"/>
      <c r="N108" s="4"/>
      <c r="O108" s="4"/>
      <c r="P108" s="4"/>
      <c r="Q108" s="4"/>
      <c r="R108" s="4"/>
      <c r="S108" s="4"/>
      <c r="T108" s="4"/>
      <c r="U108" s="4"/>
      <c r="V108" s="18"/>
      <c r="W108" s="18"/>
      <c r="X108" s="18"/>
      <c r="Y108" s="18"/>
      <c r="Z108" s="18"/>
      <c r="AA108" s="18"/>
      <c r="AB108" s="18"/>
      <c r="AC108" s="18"/>
      <c r="AD108" s="18"/>
      <c r="AE108" s="18"/>
      <c r="AF108" s="18"/>
      <c r="AG108" s="18"/>
      <c r="AH108" s="18"/>
      <c r="AI108" s="18"/>
      <c r="AJ108" s="18"/>
      <c r="AK108" s="18"/>
      <c r="AL108" s="18"/>
      <c r="AM108" s="18"/>
      <c r="AN108" s="18"/>
      <c r="AO108" s="18"/>
      <c r="AP108" s="18"/>
      <c r="AQ108" s="18"/>
      <c r="AR108" s="18"/>
      <c r="AS108" s="18"/>
      <c r="AT108" s="18"/>
      <c r="AU108" s="18"/>
      <c r="AV108" s="18"/>
      <c r="AW108" s="18"/>
      <c r="AX108" s="18"/>
      <c r="AY108" s="18"/>
      <c r="AZ108" s="18"/>
      <c r="BA108" s="18"/>
      <c r="BB108" s="18"/>
      <c r="BC108" s="18"/>
      <c r="BD108" s="18"/>
      <c r="BE108" s="18"/>
      <c r="BF108" s="18"/>
      <c r="BG108" s="18"/>
      <c r="BH108" s="18"/>
      <c r="BI108" s="18"/>
      <c r="BJ108" s="18"/>
      <c r="BK108" s="18"/>
      <c r="BL108" s="18"/>
      <c r="BM108" s="18"/>
      <c r="BN108" s="18"/>
      <c r="BO108" s="18"/>
      <c r="BP108" s="18"/>
      <c r="BQ108" s="18"/>
      <c r="BR108" s="18"/>
      <c r="BS108" s="18"/>
      <c r="BT108" s="18"/>
      <c r="BU108" s="18"/>
      <c r="BV108" s="18"/>
      <c r="BW108" s="18"/>
      <c r="BX108" s="18"/>
      <c r="BY108" s="18"/>
      <c r="BZ108" s="18"/>
      <c r="CA108" s="18"/>
      <c r="CB108" s="18"/>
      <c r="CC108" s="18"/>
      <c r="CD108" s="200"/>
      <c r="CE108" s="200"/>
      <c r="CF108" s="200"/>
      <c r="CG108" s="201"/>
      <c r="CH108" s="201"/>
      <c r="CI108" s="201" t="e">
        <f t="shared" si="29"/>
        <v>#REF!</v>
      </c>
      <c r="CJ108" s="201" t="e">
        <f t="shared" si="30"/>
        <v>#REF!</v>
      </c>
    </row>
    <row r="109" spans="3:88" ht="14.25" customHeight="1" x14ac:dyDescent="0.25">
      <c r="C109" s="134" t="s">
        <v>291</v>
      </c>
      <c r="D109" s="134" t="s">
        <v>381</v>
      </c>
      <c r="E109" s="212"/>
      <c r="F109" s="190">
        <v>2</v>
      </c>
      <c r="G109" s="190">
        <v>0</v>
      </c>
      <c r="H109" s="4"/>
      <c r="I109" s="190" t="s">
        <v>384</v>
      </c>
      <c r="J109" s="78" t="s">
        <v>385</v>
      </c>
      <c r="K109" s="4"/>
      <c r="L109" s="4"/>
      <c r="M109" s="4"/>
      <c r="N109" s="4"/>
      <c r="O109" s="4"/>
      <c r="P109" s="4"/>
      <c r="Q109" s="4"/>
      <c r="R109" s="4"/>
      <c r="S109" s="4"/>
      <c r="T109" s="4"/>
      <c r="U109" s="4"/>
      <c r="V109" s="18"/>
      <c r="W109" s="18"/>
      <c r="X109" s="18"/>
      <c r="Y109" s="18"/>
      <c r="Z109" s="18"/>
      <c r="AA109" s="18"/>
      <c r="AB109" s="18"/>
      <c r="AC109" s="18"/>
      <c r="AD109" s="18"/>
      <c r="AE109" s="18"/>
      <c r="AF109" s="18"/>
      <c r="AG109" s="18"/>
      <c r="AH109" s="18"/>
      <c r="AI109" s="18"/>
      <c r="AJ109" s="18"/>
      <c r="AK109" s="18"/>
      <c r="AL109" s="18"/>
      <c r="AM109" s="18"/>
      <c r="AN109" s="18"/>
      <c r="AO109" s="18"/>
      <c r="AP109" s="18"/>
      <c r="AQ109" s="18"/>
      <c r="AR109" s="18"/>
      <c r="AS109" s="18"/>
      <c r="AT109" s="18"/>
      <c r="AU109" s="18"/>
      <c r="AV109" s="18"/>
      <c r="AW109" s="18"/>
      <c r="AX109" s="18"/>
      <c r="AY109" s="18"/>
      <c r="AZ109" s="18"/>
      <c r="BA109" s="18"/>
      <c r="BB109" s="18"/>
      <c r="BC109" s="18"/>
      <c r="BD109" s="18"/>
      <c r="BE109" s="18"/>
      <c r="BF109" s="18"/>
      <c r="BG109" s="18"/>
      <c r="BH109" s="18"/>
      <c r="BI109" s="18"/>
      <c r="BJ109" s="18"/>
      <c r="BK109" s="18"/>
      <c r="BL109" s="18"/>
      <c r="BM109" s="18"/>
      <c r="BN109" s="18"/>
      <c r="BO109" s="18"/>
      <c r="BP109" s="18"/>
      <c r="BQ109" s="18"/>
      <c r="BR109" s="18"/>
      <c r="BS109" s="18"/>
      <c r="BT109" s="18"/>
      <c r="BU109" s="18"/>
      <c r="BV109" s="18"/>
      <c r="BW109" s="18"/>
      <c r="BX109" s="18"/>
      <c r="BY109" s="18"/>
      <c r="BZ109" s="18"/>
      <c r="CA109" s="18"/>
      <c r="CB109" s="18"/>
      <c r="CC109" s="18"/>
      <c r="CD109" s="200"/>
      <c r="CE109" s="200"/>
      <c r="CF109" s="200"/>
      <c r="CG109" s="201"/>
      <c r="CH109" s="201"/>
      <c r="CI109" s="201" t="e">
        <f t="shared" si="29"/>
        <v>#REF!</v>
      </c>
      <c r="CJ109" s="201" t="e">
        <f t="shared" si="30"/>
        <v>#REF!</v>
      </c>
    </row>
    <row r="110" spans="3:88" ht="14.25" customHeight="1" x14ac:dyDescent="0.25">
      <c r="C110" s="213" t="s">
        <v>291</v>
      </c>
      <c r="D110" s="214"/>
      <c r="E110" s="213" t="s">
        <v>382</v>
      </c>
      <c r="F110" s="215">
        <v>0</v>
      </c>
      <c r="G110" s="215">
        <v>2</v>
      </c>
      <c r="H110" s="18"/>
      <c r="I110" s="18"/>
      <c r="J110" s="18"/>
      <c r="K110" s="18"/>
      <c r="L110" s="18"/>
      <c r="M110" s="18"/>
      <c r="N110" s="18"/>
      <c r="O110" s="18"/>
      <c r="P110" s="18"/>
      <c r="Q110" s="18"/>
      <c r="R110" s="18"/>
      <c r="S110" s="18"/>
      <c r="T110" s="18"/>
      <c r="U110" s="18"/>
      <c r="V110" s="18"/>
      <c r="W110" s="18"/>
      <c r="X110" s="18"/>
      <c r="Y110" s="18"/>
      <c r="Z110" s="18"/>
      <c r="AA110" s="18"/>
      <c r="AB110" s="18"/>
      <c r="AC110" s="18"/>
      <c r="AD110" s="18"/>
      <c r="AE110" s="18"/>
      <c r="AF110" s="18"/>
      <c r="AG110" s="18"/>
      <c r="AH110" s="18"/>
      <c r="AI110" s="18"/>
      <c r="AJ110" s="18"/>
      <c r="AK110" s="18"/>
      <c r="AL110" s="18"/>
      <c r="AM110" s="18"/>
      <c r="AN110" s="18"/>
      <c r="AO110" s="18"/>
      <c r="AP110" s="18"/>
      <c r="AQ110" s="18"/>
      <c r="AR110" s="18"/>
      <c r="AS110" s="18"/>
      <c r="AT110" s="18"/>
      <c r="AU110" s="18"/>
      <c r="AV110" s="18"/>
      <c r="AW110" s="18"/>
      <c r="AX110" s="18"/>
      <c r="AY110" s="18"/>
      <c r="AZ110" s="18"/>
      <c r="BA110" s="18"/>
      <c r="BB110" s="18"/>
      <c r="BC110" s="18"/>
      <c r="BD110" s="18"/>
      <c r="BE110" s="18"/>
      <c r="BF110" s="18"/>
      <c r="BG110" s="18"/>
      <c r="BH110" s="18"/>
      <c r="BI110" s="18"/>
      <c r="BJ110" s="18"/>
      <c r="BK110" s="18"/>
      <c r="BL110" s="18"/>
      <c r="BM110" s="18"/>
      <c r="BN110" s="18"/>
      <c r="BO110" s="18"/>
      <c r="BP110" s="18"/>
      <c r="BQ110" s="18"/>
      <c r="BR110" s="18"/>
      <c r="BS110" s="18"/>
      <c r="BT110" s="18"/>
      <c r="BU110" s="18"/>
      <c r="BV110" s="18"/>
      <c r="BW110" s="18"/>
      <c r="BX110" s="18"/>
      <c r="BY110" s="18"/>
      <c r="BZ110" s="18"/>
      <c r="CA110" s="18"/>
      <c r="CB110" s="18"/>
      <c r="CC110" s="18"/>
      <c r="CD110" s="200"/>
      <c r="CE110" s="200"/>
      <c r="CF110" s="200"/>
      <c r="CG110" s="201"/>
      <c r="CH110" s="201"/>
      <c r="CI110" s="201" t="e">
        <f t="shared" si="29"/>
        <v>#REF!</v>
      </c>
      <c r="CJ110" s="201" t="e">
        <f t="shared" si="30"/>
        <v>#REF!</v>
      </c>
    </row>
    <row r="111" spans="3:88" ht="14.25" customHeight="1" x14ac:dyDescent="0.25">
      <c r="C111" s="213" t="s">
        <v>245</v>
      </c>
      <c r="D111" s="213" t="s">
        <v>381</v>
      </c>
      <c r="E111" s="213" t="s">
        <v>382</v>
      </c>
      <c r="F111" s="215">
        <v>1</v>
      </c>
      <c r="G111" s="215">
        <v>1</v>
      </c>
      <c r="H111" s="18"/>
      <c r="I111" s="18"/>
      <c r="J111" s="18"/>
      <c r="K111" s="18"/>
      <c r="L111" s="18"/>
      <c r="M111" s="18"/>
      <c r="N111" s="18"/>
      <c r="O111" s="18"/>
      <c r="P111" s="18"/>
      <c r="Q111" s="18"/>
      <c r="R111" s="18"/>
      <c r="S111" s="18"/>
      <c r="T111" s="18"/>
      <c r="U111" s="18"/>
      <c r="V111" s="18"/>
      <c r="W111" s="18"/>
      <c r="X111" s="18"/>
      <c r="Y111" s="18"/>
      <c r="Z111" s="18"/>
      <c r="AA111" s="18"/>
      <c r="AB111" s="18"/>
      <c r="AC111" s="18"/>
      <c r="AD111" s="18"/>
      <c r="AE111" s="18"/>
      <c r="AF111" s="18"/>
      <c r="AG111" s="18"/>
      <c r="AH111" s="18"/>
      <c r="AI111" s="18"/>
      <c r="AJ111" s="18"/>
      <c r="AK111" s="18"/>
      <c r="AL111" s="18"/>
      <c r="AM111" s="18"/>
      <c r="AN111" s="18"/>
      <c r="AO111" s="18"/>
      <c r="AP111" s="18"/>
      <c r="AQ111" s="18"/>
      <c r="AR111" s="18"/>
      <c r="AS111" s="18"/>
      <c r="AT111" s="18"/>
      <c r="AU111" s="18"/>
      <c r="AV111" s="18"/>
      <c r="AW111" s="18"/>
      <c r="AX111" s="18"/>
      <c r="AY111" s="18"/>
      <c r="AZ111" s="18"/>
      <c r="BA111" s="18"/>
      <c r="BB111" s="18"/>
      <c r="BC111" s="18"/>
      <c r="BD111" s="18"/>
      <c r="BE111" s="18"/>
      <c r="BF111" s="18"/>
      <c r="BG111" s="18"/>
      <c r="BH111" s="18"/>
      <c r="BI111" s="18"/>
      <c r="BJ111" s="18"/>
      <c r="BK111" s="18"/>
      <c r="BL111" s="18"/>
      <c r="BM111" s="18"/>
      <c r="BN111" s="18"/>
      <c r="BO111" s="18"/>
      <c r="BP111" s="18"/>
      <c r="BQ111" s="18"/>
      <c r="BR111" s="18"/>
      <c r="BS111" s="18"/>
      <c r="BT111" s="18"/>
      <c r="BU111" s="18"/>
      <c r="BV111" s="18"/>
      <c r="BW111" s="18"/>
      <c r="BX111" s="18"/>
      <c r="BY111" s="18"/>
      <c r="BZ111" s="18"/>
      <c r="CA111" s="18"/>
      <c r="CB111" s="18"/>
      <c r="CC111" s="18"/>
      <c r="CD111" s="200"/>
      <c r="CE111" s="200"/>
      <c r="CF111" s="200"/>
      <c r="CG111" s="201"/>
      <c r="CH111" s="201"/>
      <c r="CI111" s="201" t="e">
        <f t="shared" si="29"/>
        <v>#REF!</v>
      </c>
      <c r="CJ111" s="201" t="e">
        <f t="shared" si="30"/>
        <v>#REF!</v>
      </c>
    </row>
    <row r="112" spans="3:88" ht="14.25" customHeight="1" x14ac:dyDescent="0.25">
      <c r="C112" s="213" t="s">
        <v>245</v>
      </c>
      <c r="D112" s="213" t="s">
        <v>381</v>
      </c>
      <c r="E112" s="214"/>
      <c r="F112" s="215">
        <v>1</v>
      </c>
      <c r="G112" s="215">
        <v>0</v>
      </c>
      <c r="H112" s="18"/>
      <c r="I112" s="18"/>
      <c r="J112" s="18"/>
      <c r="K112" s="18"/>
      <c r="L112" s="18"/>
      <c r="M112" s="18"/>
      <c r="N112" s="18"/>
      <c r="O112" s="18"/>
      <c r="P112" s="18"/>
      <c r="Q112" s="18"/>
      <c r="R112" s="18"/>
      <c r="S112" s="18"/>
      <c r="T112" s="18"/>
      <c r="U112" s="18"/>
      <c r="V112" s="18"/>
      <c r="W112" s="18"/>
      <c r="X112" s="18"/>
      <c r="Y112" s="18"/>
      <c r="Z112" s="18"/>
      <c r="AA112" s="18"/>
      <c r="AB112" s="18"/>
      <c r="AC112" s="18"/>
      <c r="AD112" s="18"/>
      <c r="AE112" s="18"/>
      <c r="AF112" s="18"/>
      <c r="AG112" s="18"/>
      <c r="AH112" s="18"/>
      <c r="AI112" s="18"/>
      <c r="AJ112" s="18"/>
      <c r="AK112" s="18"/>
      <c r="AL112" s="18"/>
      <c r="AM112" s="18"/>
      <c r="AN112" s="18"/>
      <c r="AO112" s="18"/>
      <c r="AP112" s="18"/>
      <c r="AQ112" s="18"/>
      <c r="AR112" s="18"/>
      <c r="AS112" s="18"/>
      <c r="AT112" s="18"/>
      <c r="AU112" s="18"/>
      <c r="AV112" s="18"/>
      <c r="AW112" s="18"/>
      <c r="AX112" s="18"/>
      <c r="AY112" s="18"/>
      <c r="AZ112" s="18"/>
      <c r="BA112" s="18"/>
      <c r="BB112" s="18"/>
      <c r="BC112" s="18"/>
      <c r="BD112" s="18"/>
      <c r="BE112" s="18"/>
      <c r="BF112" s="18"/>
      <c r="BG112" s="18"/>
      <c r="BH112" s="18"/>
      <c r="BI112" s="18"/>
      <c r="BJ112" s="18"/>
      <c r="BK112" s="18"/>
      <c r="BL112" s="18"/>
      <c r="BM112" s="18"/>
      <c r="BN112" s="18"/>
      <c r="BO112" s="18"/>
      <c r="BP112" s="18"/>
      <c r="BQ112" s="18"/>
      <c r="BR112" s="18"/>
      <c r="BS112" s="18"/>
      <c r="BT112" s="18"/>
      <c r="BU112" s="18"/>
      <c r="BV112" s="18"/>
      <c r="BW112" s="18"/>
      <c r="BX112" s="18"/>
      <c r="BY112" s="18"/>
      <c r="BZ112" s="18"/>
      <c r="CA112" s="18"/>
      <c r="CB112" s="18"/>
      <c r="CC112" s="18"/>
      <c r="CD112" s="200"/>
      <c r="CE112" s="200"/>
      <c r="CF112" s="200"/>
      <c r="CG112" s="201"/>
      <c r="CH112" s="201"/>
      <c r="CI112" s="201"/>
      <c r="CJ112" s="201"/>
    </row>
    <row r="113" spans="3:7" ht="14.25" customHeight="1" x14ac:dyDescent="0.25">
      <c r="C113" s="213" t="s">
        <v>245</v>
      </c>
      <c r="D113" s="214"/>
      <c r="E113" s="213" t="s">
        <v>382</v>
      </c>
      <c r="F113" s="215">
        <v>0</v>
      </c>
      <c r="G113" s="215">
        <v>1</v>
      </c>
    </row>
    <row r="114" spans="3:7" ht="31.5" customHeight="1" x14ac:dyDescent="0.25">
      <c r="C114" s="423" t="s">
        <v>386</v>
      </c>
      <c r="D114" s="282"/>
      <c r="E114" s="282"/>
      <c r="F114" s="282"/>
      <c r="G114" s="282"/>
    </row>
  </sheetData>
  <mergeCells count="69">
    <mergeCell ref="T43:U45"/>
    <mergeCell ref="T24:T29"/>
    <mergeCell ref="U24:U29"/>
    <mergeCell ref="T32:U34"/>
    <mergeCell ref="T35:T40"/>
    <mergeCell ref="U35:U40"/>
    <mergeCell ref="A44:F44"/>
    <mergeCell ref="G44:H44"/>
    <mergeCell ref="N44:O45"/>
    <mergeCell ref="G21:O21"/>
    <mergeCell ref="A22:F22"/>
    <mergeCell ref="G22:H22"/>
    <mergeCell ref="G32:O32"/>
    <mergeCell ref="A33:F33"/>
    <mergeCell ref="G33:H33"/>
    <mergeCell ref="P32:P34"/>
    <mergeCell ref="N33:O34"/>
    <mergeCell ref="G43:O43"/>
    <mergeCell ref="P43:P45"/>
    <mergeCell ref="Q43:S45"/>
    <mergeCell ref="Q32:S34"/>
    <mergeCell ref="U13:U18"/>
    <mergeCell ref="P21:P23"/>
    <mergeCell ref="Q21:S23"/>
    <mergeCell ref="T21:U23"/>
    <mergeCell ref="N22:O23"/>
    <mergeCell ref="T13:T18"/>
    <mergeCell ref="A6:U6"/>
    <mergeCell ref="A7:U7"/>
    <mergeCell ref="G10:O10"/>
    <mergeCell ref="Q10:S12"/>
    <mergeCell ref="T10:U12"/>
    <mergeCell ref="A11:F11"/>
    <mergeCell ref="G11:H11"/>
    <mergeCell ref="P10:P12"/>
    <mergeCell ref="N11:O12"/>
    <mergeCell ref="AN3:AO3"/>
    <mergeCell ref="AN4:AO4"/>
    <mergeCell ref="D1:S2"/>
    <mergeCell ref="T1:U1"/>
    <mergeCell ref="T2:U2"/>
    <mergeCell ref="AN2:AO2"/>
    <mergeCell ref="D3:S4"/>
    <mergeCell ref="T3:U3"/>
    <mergeCell ref="T4:U4"/>
    <mergeCell ref="I106:J106"/>
    <mergeCell ref="C114:G114"/>
    <mergeCell ref="A77:A84"/>
    <mergeCell ref="E87:F87"/>
    <mergeCell ref="H87:I87"/>
    <mergeCell ref="C94:H94"/>
    <mergeCell ref="E95:G95"/>
    <mergeCell ref="C96:C98"/>
    <mergeCell ref="C99:C101"/>
    <mergeCell ref="U57:U62"/>
    <mergeCell ref="A67:A71"/>
    <mergeCell ref="A75:J75"/>
    <mergeCell ref="A76:J76"/>
    <mergeCell ref="C102:C104"/>
    <mergeCell ref="A55:F55"/>
    <mergeCell ref="G55:H55"/>
    <mergeCell ref="P54:P56"/>
    <mergeCell ref="N55:O56"/>
    <mergeCell ref="T57:T62"/>
    <mergeCell ref="T46:T51"/>
    <mergeCell ref="U46:U51"/>
    <mergeCell ref="G54:O54"/>
    <mergeCell ref="Q54:S56"/>
    <mergeCell ref="T54:U56"/>
  </mergeCells>
  <conditionalFormatting sqref="F67:F71">
    <cfRule type="cellIs" dxfId="11" priority="1" operator="equal">
      <formula>"BAJO"</formula>
    </cfRule>
    <cfRule type="cellIs" dxfId="10" priority="2" operator="equal">
      <formula>"MODERADO"</formula>
    </cfRule>
    <cfRule type="cellIs" dxfId="9" priority="3" operator="equal">
      <formula>"ALTO"</formula>
    </cfRule>
    <cfRule type="cellIs" dxfId="8" priority="4" operator="equal">
      <formula>"EXTREMO"</formula>
    </cfRule>
  </conditionalFormatting>
  <conditionalFormatting sqref="H67:I71">
    <cfRule type="cellIs" dxfId="7" priority="5" operator="equal">
      <formula>"EXTREMO"</formula>
    </cfRule>
    <cfRule type="cellIs" dxfId="6" priority="6" operator="equal">
      <formula>"ALTO"</formula>
    </cfRule>
    <cfRule type="cellIs" dxfId="5" priority="7" operator="equal">
      <formula>"MODERADO"</formula>
    </cfRule>
    <cfRule type="cellIs" dxfId="4" priority="8" operator="equal">
      <formula>"BAJO"</formula>
    </cfRule>
  </conditionalFormatting>
  <dataValidations count="4">
    <dataValidation type="list" allowBlank="1" showErrorMessage="1" sqref="G13:L13 G14:M16 G17:L18 G24:L24 G25:M28 G29:L29 G35:L40 G46:L51 G57:L62">
      <formula1>"SI,NO"</formula1>
    </dataValidation>
    <dataValidation type="list" allowBlank="1" showErrorMessage="1" sqref="P13:P18 P24:P29 P35:P40 P46:P51 P57:P62">
      <formula1>"DEBIL,MODERADO,FUERTE"</formula1>
    </dataValidation>
    <dataValidation type="list" allowBlank="1" showErrorMessage="1" sqref="M13 M17:M18 M24 M29 M35:M40 M46:M51 M57:M62">
      <formula1>"SI,NO,INCOMPLETA"</formula1>
    </dataValidation>
    <dataValidation type="list" allowBlank="1" showErrorMessage="1" sqref="D13:D18 D24:D29 D35:D40 D46:D51 D57:D62">
      <formula1>"PREVENTIVO,DETECTIVO,CORRECTIVO"</formula1>
    </dataValidation>
  </dataValidations>
  <pageMargins left="1.0236220472440944" right="0.23622047244094491" top="0.74803149606299213" bottom="0.74803149606299213" header="0" footer="0"/>
  <pageSetup paperSize="5" scale="10" fitToHeight="0" orientation="landscape" r:id="rId1"/>
  <headerFooter>
    <oddFooter>&amp;CPágina &amp;P de &amp;RAprobación mediante el radicado  No. 20251700431443</oddFooter>
  </headerFooter>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E15"/>
  <sheetViews>
    <sheetView showGridLines="0" zoomScale="60" zoomScaleNormal="60" workbookViewId="0">
      <selection sqref="A1:C4"/>
    </sheetView>
  </sheetViews>
  <sheetFormatPr baseColWidth="10" defaultColWidth="14.42578125" defaultRowHeight="15" customHeight="1" x14ac:dyDescent="0.25"/>
  <cols>
    <col min="1" max="2" width="17.85546875" customWidth="1"/>
    <col min="3" max="3" width="14" customWidth="1"/>
    <col min="4" max="4" width="36.85546875" customWidth="1"/>
    <col min="5" max="6" width="38.140625" customWidth="1"/>
    <col min="7" max="7" width="22.7109375" customWidth="1"/>
    <col min="8" max="8" width="92.85546875" customWidth="1"/>
    <col min="9" max="9" width="22.28515625" customWidth="1"/>
    <col min="10" max="10" width="15.42578125" customWidth="1"/>
    <col min="11" max="11" width="13.140625" customWidth="1"/>
    <col min="12" max="12" width="20.5703125" customWidth="1"/>
    <col min="13" max="13" width="13.7109375" customWidth="1"/>
    <col min="14" max="14" width="15.28515625" customWidth="1"/>
    <col min="15" max="15" width="15.7109375" customWidth="1"/>
    <col min="16" max="16" width="13.140625" customWidth="1"/>
    <col min="17" max="17" width="15.140625" customWidth="1"/>
    <col min="18" max="18" width="56.5703125" customWidth="1"/>
    <col min="19" max="19" width="29.28515625" customWidth="1"/>
    <col min="20" max="20" width="31.7109375" customWidth="1"/>
    <col min="21" max="21" width="22.85546875" customWidth="1"/>
    <col min="22" max="22" width="42.42578125" customWidth="1"/>
    <col min="23" max="31" width="11.42578125" customWidth="1"/>
  </cols>
  <sheetData>
    <row r="1" spans="1:31" ht="19.5" customHeight="1" x14ac:dyDescent="0.25">
      <c r="A1" s="385"/>
      <c r="B1" s="309"/>
      <c r="C1" s="354"/>
      <c r="D1" s="294" t="s">
        <v>0</v>
      </c>
      <c r="E1" s="282"/>
      <c r="F1" s="282"/>
      <c r="G1" s="282"/>
      <c r="H1" s="282"/>
      <c r="I1" s="282"/>
      <c r="J1" s="282"/>
      <c r="K1" s="282"/>
      <c r="L1" s="282"/>
      <c r="M1" s="282"/>
      <c r="N1" s="282"/>
      <c r="O1" s="282"/>
      <c r="P1" s="282"/>
      <c r="Q1" s="282"/>
      <c r="R1" s="282"/>
      <c r="S1" s="282"/>
      <c r="T1" s="283"/>
      <c r="U1" s="432" t="s">
        <v>1</v>
      </c>
      <c r="V1" s="280"/>
      <c r="W1" s="18"/>
      <c r="X1" s="18"/>
      <c r="Y1" s="18"/>
      <c r="Z1" s="18"/>
      <c r="AA1" s="18"/>
      <c r="AB1" s="18"/>
      <c r="AC1" s="18"/>
      <c r="AD1" s="18"/>
      <c r="AE1" s="18"/>
    </row>
    <row r="2" spans="1:31" ht="22.5" customHeight="1" x14ac:dyDescent="0.25">
      <c r="A2" s="309"/>
      <c r="B2" s="309"/>
      <c r="C2" s="354"/>
      <c r="D2" s="295"/>
      <c r="E2" s="296"/>
      <c r="F2" s="296"/>
      <c r="G2" s="296"/>
      <c r="H2" s="296"/>
      <c r="I2" s="296"/>
      <c r="J2" s="296"/>
      <c r="K2" s="296"/>
      <c r="L2" s="296"/>
      <c r="M2" s="296"/>
      <c r="N2" s="296"/>
      <c r="O2" s="296"/>
      <c r="P2" s="296"/>
      <c r="Q2" s="296"/>
      <c r="R2" s="296"/>
      <c r="S2" s="296"/>
      <c r="T2" s="297"/>
      <c r="U2" s="433" t="str">
        <f>Contexto!G2</f>
        <v>Versión: 04</v>
      </c>
      <c r="V2" s="280"/>
      <c r="W2" s="96"/>
      <c r="X2" s="96"/>
      <c r="Y2" s="96"/>
      <c r="Z2" s="96"/>
      <c r="AA2" s="96"/>
      <c r="AB2" s="96"/>
      <c r="AC2" s="96"/>
      <c r="AD2" s="387"/>
      <c r="AE2" s="305"/>
    </row>
    <row r="3" spans="1:31" ht="24" customHeight="1" x14ac:dyDescent="0.25">
      <c r="A3" s="309"/>
      <c r="B3" s="309"/>
      <c r="C3" s="354"/>
      <c r="D3" s="429" t="s">
        <v>3</v>
      </c>
      <c r="E3" s="282"/>
      <c r="F3" s="282"/>
      <c r="G3" s="282"/>
      <c r="H3" s="282"/>
      <c r="I3" s="282"/>
      <c r="J3" s="282"/>
      <c r="K3" s="282"/>
      <c r="L3" s="282"/>
      <c r="M3" s="282"/>
      <c r="N3" s="282"/>
      <c r="O3" s="282"/>
      <c r="P3" s="282"/>
      <c r="Q3" s="282"/>
      <c r="R3" s="282"/>
      <c r="S3" s="282"/>
      <c r="T3" s="283"/>
      <c r="U3" s="433" t="str">
        <f>Contexto!G3</f>
        <v>Fecha: 15/08/2025</v>
      </c>
      <c r="V3" s="280"/>
      <c r="W3" s="96"/>
      <c r="X3" s="96"/>
      <c r="Y3" s="96"/>
      <c r="Z3" s="96"/>
      <c r="AA3" s="96"/>
      <c r="AB3" s="96"/>
      <c r="AC3" s="96"/>
      <c r="AD3" s="387"/>
      <c r="AE3" s="305"/>
    </row>
    <row r="4" spans="1:31" ht="22.5" customHeight="1" x14ac:dyDescent="0.25">
      <c r="A4" s="296"/>
      <c r="B4" s="296"/>
      <c r="C4" s="297"/>
      <c r="D4" s="295"/>
      <c r="E4" s="296"/>
      <c r="F4" s="296"/>
      <c r="G4" s="296"/>
      <c r="H4" s="296"/>
      <c r="I4" s="296"/>
      <c r="J4" s="296"/>
      <c r="K4" s="296"/>
      <c r="L4" s="296"/>
      <c r="M4" s="296"/>
      <c r="N4" s="296"/>
      <c r="O4" s="296"/>
      <c r="P4" s="296"/>
      <c r="Q4" s="296"/>
      <c r="R4" s="296"/>
      <c r="S4" s="296"/>
      <c r="T4" s="297"/>
      <c r="U4" s="433" t="s">
        <v>387</v>
      </c>
      <c r="V4" s="280"/>
      <c r="W4" s="96"/>
      <c r="X4" s="96"/>
      <c r="Y4" s="96"/>
      <c r="Z4" s="96"/>
      <c r="AA4" s="96"/>
      <c r="AB4" s="96"/>
      <c r="AC4" s="96"/>
      <c r="AD4" s="387"/>
      <c r="AE4" s="305"/>
    </row>
    <row r="5" spans="1:31" ht="14.25" customHeight="1" x14ac:dyDescent="0.25">
      <c r="A5" s="4"/>
      <c r="B5" s="4"/>
      <c r="C5" s="4"/>
      <c r="D5" s="4"/>
      <c r="E5" s="4"/>
      <c r="F5" s="4"/>
      <c r="G5" s="4"/>
      <c r="H5" s="4"/>
      <c r="I5" s="4"/>
      <c r="J5" s="4"/>
      <c r="K5" s="4"/>
      <c r="L5" s="4"/>
      <c r="M5" s="4"/>
      <c r="N5" s="4"/>
      <c r="O5" s="4"/>
      <c r="P5" s="4"/>
      <c r="Q5" s="4"/>
      <c r="R5" s="4"/>
      <c r="S5" s="4"/>
      <c r="T5" s="4"/>
      <c r="U5" s="4"/>
      <c r="V5" s="4"/>
      <c r="W5" s="4"/>
      <c r="X5" s="4"/>
      <c r="Y5" s="4"/>
      <c r="Z5" s="4"/>
      <c r="AA5" s="18"/>
      <c r="AB5" s="18"/>
      <c r="AC5" s="18"/>
      <c r="AD5" s="18"/>
      <c r="AE5" s="18"/>
    </row>
    <row r="6" spans="1:31" ht="20.25" customHeight="1" x14ac:dyDescent="0.25">
      <c r="A6" s="388" t="s">
        <v>388</v>
      </c>
      <c r="B6" s="304"/>
      <c r="C6" s="304"/>
      <c r="D6" s="304"/>
      <c r="E6" s="304"/>
      <c r="F6" s="304"/>
      <c r="G6" s="304"/>
      <c r="H6" s="304"/>
      <c r="I6" s="304"/>
      <c r="J6" s="304"/>
      <c r="K6" s="304"/>
      <c r="L6" s="304"/>
      <c r="M6" s="304"/>
      <c r="N6" s="304"/>
      <c r="O6" s="304"/>
      <c r="P6" s="304"/>
      <c r="Q6" s="304"/>
      <c r="R6" s="304"/>
      <c r="S6" s="304"/>
      <c r="T6" s="304"/>
      <c r="U6" s="304"/>
      <c r="V6" s="305"/>
      <c r="W6" s="4"/>
      <c r="X6" s="4"/>
      <c r="Y6" s="4"/>
      <c r="Z6" s="4"/>
      <c r="AA6" s="18"/>
      <c r="AB6" s="18"/>
      <c r="AC6" s="18"/>
      <c r="AD6" s="18"/>
      <c r="AE6" s="18"/>
    </row>
    <row r="7" spans="1:31" ht="14.25" customHeight="1" x14ac:dyDescent="0.25">
      <c r="A7" s="4"/>
      <c r="B7" s="4"/>
      <c r="C7" s="4"/>
      <c r="D7" s="4"/>
      <c r="E7" s="4"/>
      <c r="F7" s="4"/>
      <c r="G7" s="4"/>
      <c r="H7" s="4"/>
      <c r="I7" s="4"/>
      <c r="J7" s="4"/>
      <c r="K7" s="4"/>
      <c r="L7" s="4"/>
      <c r="M7" s="4"/>
      <c r="N7" s="4"/>
      <c r="O7" s="4"/>
      <c r="P7" s="4"/>
      <c r="Q7" s="4"/>
      <c r="R7" s="4"/>
      <c r="S7" s="4"/>
      <c r="T7" s="4"/>
      <c r="U7" s="4"/>
      <c r="V7" s="4"/>
      <c r="W7" s="4"/>
      <c r="X7" s="4"/>
      <c r="Y7" s="4"/>
      <c r="Z7" s="4"/>
      <c r="AA7" s="18"/>
      <c r="AB7" s="18"/>
      <c r="AC7" s="18"/>
      <c r="AD7" s="18"/>
      <c r="AE7" s="18"/>
    </row>
    <row r="8" spans="1:31" ht="15" customHeight="1" x14ac:dyDescent="0.25">
      <c r="A8" s="434"/>
      <c r="B8" s="279"/>
      <c r="C8" s="279"/>
      <c r="D8" s="279"/>
      <c r="E8" s="279"/>
      <c r="F8" s="279"/>
      <c r="G8" s="279"/>
      <c r="H8" s="279"/>
      <c r="I8" s="279"/>
      <c r="J8" s="279"/>
      <c r="K8" s="279"/>
      <c r="L8" s="279"/>
      <c r="M8" s="279"/>
      <c r="N8" s="279"/>
      <c r="O8" s="279"/>
      <c r="P8" s="279"/>
      <c r="Q8" s="279"/>
      <c r="R8" s="279"/>
      <c r="S8" s="279"/>
      <c r="T8" s="279"/>
      <c r="U8" s="287"/>
      <c r="V8" s="369" t="s">
        <v>85</v>
      </c>
      <c r="W8" s="4"/>
      <c r="X8" s="4"/>
      <c r="Y8" s="4"/>
      <c r="Z8" s="4"/>
      <c r="AA8" s="18"/>
      <c r="AB8" s="18"/>
      <c r="AC8" s="18"/>
      <c r="AD8" s="18"/>
      <c r="AE8" s="18"/>
    </row>
    <row r="9" spans="1:31" ht="45.75" customHeight="1" x14ac:dyDescent="0.25">
      <c r="A9" s="435" t="s">
        <v>389</v>
      </c>
      <c r="B9" s="279"/>
      <c r="C9" s="279"/>
      <c r="D9" s="279"/>
      <c r="E9" s="279"/>
      <c r="F9" s="279"/>
      <c r="G9" s="279"/>
      <c r="H9" s="287"/>
      <c r="I9" s="436" t="s">
        <v>390</v>
      </c>
      <c r="J9" s="279"/>
      <c r="K9" s="279"/>
      <c r="L9" s="279"/>
      <c r="M9" s="279"/>
      <c r="N9" s="279"/>
      <c r="O9" s="279"/>
      <c r="P9" s="279"/>
      <c r="Q9" s="287"/>
      <c r="R9" s="437" t="s">
        <v>391</v>
      </c>
      <c r="S9" s="279"/>
      <c r="T9" s="279"/>
      <c r="U9" s="287"/>
      <c r="V9" s="370"/>
      <c r="W9" s="4"/>
      <c r="X9" s="4"/>
      <c r="Y9" s="4"/>
      <c r="Z9" s="4"/>
      <c r="AA9" s="18"/>
      <c r="AB9" s="18"/>
      <c r="AC9" s="18"/>
      <c r="AD9" s="18"/>
      <c r="AE9" s="18"/>
    </row>
    <row r="10" spans="1:31" ht="157.5" customHeight="1" x14ac:dyDescent="0.25">
      <c r="A10" s="216" t="s">
        <v>77</v>
      </c>
      <c r="B10" s="206" t="s">
        <v>79</v>
      </c>
      <c r="C10" s="216" t="s">
        <v>321</v>
      </c>
      <c r="D10" s="216" t="s">
        <v>322</v>
      </c>
      <c r="E10" s="101" t="s">
        <v>392</v>
      </c>
      <c r="F10" s="101" t="s">
        <v>177</v>
      </c>
      <c r="G10" s="101" t="s">
        <v>393</v>
      </c>
      <c r="H10" s="101" t="s">
        <v>260</v>
      </c>
      <c r="I10" s="217" t="s">
        <v>100</v>
      </c>
      <c r="J10" s="217" t="s">
        <v>394</v>
      </c>
      <c r="K10" s="218" t="s">
        <v>395</v>
      </c>
      <c r="L10" s="218" t="s">
        <v>396</v>
      </c>
      <c r="M10" s="218" t="s">
        <v>397</v>
      </c>
      <c r="N10" s="217" t="s">
        <v>398</v>
      </c>
      <c r="O10" s="217" t="s">
        <v>399</v>
      </c>
      <c r="P10" s="218" t="s">
        <v>400</v>
      </c>
      <c r="Q10" s="218" t="s">
        <v>401</v>
      </c>
      <c r="R10" s="124" t="s">
        <v>402</v>
      </c>
      <c r="S10" s="124" t="s">
        <v>130</v>
      </c>
      <c r="T10" s="124" t="s">
        <v>131</v>
      </c>
      <c r="U10" s="124" t="s">
        <v>132</v>
      </c>
      <c r="V10" s="371"/>
      <c r="W10" s="30"/>
      <c r="X10" s="30"/>
      <c r="Y10" s="30"/>
      <c r="Z10" s="30"/>
      <c r="AA10" s="219"/>
      <c r="AB10" s="219"/>
      <c r="AC10" s="219"/>
      <c r="AD10" s="219"/>
      <c r="AE10" s="219"/>
    </row>
    <row r="11" spans="1:31" ht="195" customHeight="1" x14ac:dyDescent="0.25">
      <c r="A11" s="431" t="str">
        <f>MR_Corrup1!A10</f>
        <v>Gestión Jurídica</v>
      </c>
      <c r="B11" s="431" t="str">
        <f>+MR_Corrup1!B10</f>
        <v>Proteger los intereses de la Secretaría Distrital de Cultura, Recreación y Deporte y recuperar el patrimonio del Distrito Capital, a través de la asesoría jurídica, la producción normativa y la representación judicial y extrajudicial, de manera que permita lograr estándares de eficiencia y seguridad jurídica, facilitando la toma de decisiones y la prevención del daño antijurídico</v>
      </c>
      <c r="C11" s="104" t="str">
        <f>MR_Corrup1!C10</f>
        <v>RC-JUR -1</v>
      </c>
      <c r="D11" s="108" t="str">
        <f>+MR_Corrup1!G10</f>
        <v>Posibilidad de afectación reputacional por fraude interno, debido a direccionar un acto administrativo por parte de los servidores y/o contratistas durante su preparación, proyección y/o suscripción, a causa de aceptar dádivas o comisiones en beneficio propio o de un tercero.</v>
      </c>
      <c r="E11" s="108" t="str">
        <f>+MR_Corrup1!H10</f>
        <v xml:space="preserve">Desconocimientos del ciclo de Gobernanza Regulatoria </v>
      </c>
      <c r="F11" s="108" t="str">
        <f>+MR_Corrup1!I10</f>
        <v xml:space="preserve">Actos administrativos direccionados para beneficio propio o de un tercero </v>
      </c>
      <c r="G11" s="108" t="str">
        <f>CONCATENATE(" *",MR_Corrup2!D13," *",MR_Corrup2!D14," *",MR_Corrup2!D15," *",MR_Corrup2!D16," *",MR_Corrup2!D17," *",MR_Corrup2!D18)</f>
        <v xml:space="preserve"> *PREVENTIVO *DETECTIVO *DETECTIVO *DETECTIVO * *</v>
      </c>
      <c r="H11" s="220" t="str">
        <f>CONCATENATE(" *",MR_Corrup2!F13," *",MR_Corrup2!F14," *",MR_Corrup2!F15," *",MR_Corrup2!F16," *",MR_Corrup2!F17," *",MR_Corrup2!F18," *")</f>
        <v xml:space="preserve"> *El profesional designado por el Jefe de la Oficina Jurídica  deberá socializar a los designados por la dependencia o entidad adscrita, el ciclo de gobernanza regulatorio establecido en el procedimiento JUR-PR-01 y el art. 357, Decreto Distrital 479 de 2024, la primera vez  que se requiera la inclusión de  una propuesta normativa   en la agenda regulatoria, con el fin de dar a conocer las diferentes fases que lo componen, para lo cual se programará una reunión y se levantará la correspondiente acta. En caso de no hacer parte de las propuestas regulatorias de carácter general o de corresponder a una iniciativa de acuerdo distrital se presentará la opción para la toma de decisión del directivo de la dependencia o entidad solicitante.
Evidencia acta de la reunión *El profesional designado por la Oficina de Jurídica de la SCRD, cuando se requiera,  verificará que la propuesta este incluida en la Agenda Normativa y efectuará el control de legalidad (análisis de coherencia de las normas que componen la agenda normativa, con las normas que regulan el sector). Devolverlo en caso de que no cumpla con los criterios
de producción normativa previo visto bueno del jefe
de la oficina jurídica. Documento: Proyecto de
acto
administrativo
revisado. 
 *El profesional designado ,  cuando se requiera, revisará si se deben incluir las sugerencias propuestas al proyecto regulatorio. Teniendo en cuenta las observaciones, opiniones, sugerencias o propuestas resueltas, se debe revisar el contenido de la exposición de motivos y el proyecto de decreto o resolución, según sea el caso, así como los respectivos soportes y remitir por correo electrónico a la Oficina Jurídica de la SCRD el proyecto regulatorio con todos los soportes. *los responsables de la actividad, cuando se requiera, deben verificar que el proyecto de Acto Administrativo cumpla con todos los criterios de producción normativa y las etapas de planeación, diseño y consulta pública. La entidad debe revisar y coordinar en su interior la participación de las diferentes dependencias según se requiera para garantizar la revisión técnica jurídica de la norma y la revisión específica de los posibles impactos. Como resultado debe quedar el Proyecto de decreto, de exposición de motivos, AIN y documentos finales revisados y firmados. De lo contrario devolver para ajustes.  * * *</v>
      </c>
      <c r="I11" s="78" t="str">
        <f>MR_Corrup2!D67</f>
        <v>RARO</v>
      </c>
      <c r="J11" s="78" t="str">
        <f>MR_Corrup2!E67</f>
        <v>MAYOR</v>
      </c>
      <c r="K11" s="186" t="str">
        <f>MR_Corrup2!F67</f>
        <v>ALTO</v>
      </c>
      <c r="L11" s="78" t="str">
        <f>CONCATENATE(" *",MR_Corrup2!Q13," *",MR_Corrup2!Q14," *",MR_Corrup2!Q15," *",MR_Corrup2!Q16," *",MR_Corrup2!Q17," *",MR_Corrup2!Q18)</f>
        <v xml:space="preserve"> *FUERTEFUERTE *FUERTEFUERTE *FUERTEFUERTE *FUERTEFUERTE * *</v>
      </c>
      <c r="M11" s="78" t="str">
        <f>MR_Corrup2!G67</f>
        <v>FUERTE</v>
      </c>
      <c r="N11" s="78" t="str">
        <f>+MR_Corrup2!J67</f>
        <v>RARO</v>
      </c>
      <c r="O11" s="78" t="str">
        <f t="shared" ref="O11:O15" si="0">J11</f>
        <v>MAYOR</v>
      </c>
      <c r="P11" s="186" t="str">
        <f>MR_Corrup2!I67</f>
        <v>ALTO</v>
      </c>
      <c r="Q11" s="221" t="s">
        <v>403</v>
      </c>
      <c r="R11" s="222" t="s">
        <v>404</v>
      </c>
      <c r="S11" s="222" t="s">
        <v>405</v>
      </c>
      <c r="T11" s="223">
        <v>46082</v>
      </c>
      <c r="U11" s="224">
        <v>46356</v>
      </c>
      <c r="V11" s="222" t="s">
        <v>406</v>
      </c>
      <c r="W11" s="4"/>
      <c r="X11" s="4"/>
      <c r="Y11" s="4"/>
      <c r="Z11" s="4"/>
      <c r="AA11" s="18"/>
      <c r="AB11" s="18"/>
      <c r="AC11" s="18"/>
      <c r="AD11" s="18"/>
      <c r="AE11" s="18"/>
    </row>
    <row r="12" spans="1:31" ht="175.5" customHeight="1" x14ac:dyDescent="0.25">
      <c r="A12" s="292"/>
      <c r="B12" s="292"/>
      <c r="C12" s="104" t="str">
        <f>MR_Corrup1!C11</f>
        <v>RC-JUR -2</v>
      </c>
      <c r="D12" s="108" t="str">
        <f>+MR_Corrup1!G11</f>
        <v>Posibilidad de afectación reputacional  por soborno entrante al modificar o alterar de manera indebida la información registrada en los sistemas de información u omitir intencionalmente algún trámite o entorpecer el flujo normal de los procesos judiciales y extrajudiciales, por parte de los apoderados, dependientes, servidores y/o contratistas a cargo de adelantar los procesos judiciales y/o extrajudiciales, a casusa de obtener un beneficio propio o de un tercero.</v>
      </c>
      <c r="E12" s="108" t="str">
        <f>+MR_Corrup1!H11</f>
        <v>Falta de vigilancia de los procesos judiciales</v>
      </c>
      <c r="F12" s="108" t="str">
        <f>+MR_Corrup1!I11</f>
        <v>Perdida o menoscabo de recursos del sector
Investigaciones Disciplinarias, penales y fiscales
Afectación de la imagen de la entidad</v>
      </c>
      <c r="G12" s="108" t="str">
        <f>CONCATENATE(" *",MR_Corrup2!D24," *",MR_Corrup2!D25," *",MR_Corrup2!D26," *",MR_Corrup2!D27," *",MR_Corrup2!D28," *",MR_Corrup2!D29)</f>
        <v xml:space="preserve"> *PREVENTIVO *DETECTIVO *DETECTIVO *PREVENTIVO *DETECTIVO *</v>
      </c>
      <c r="H12" s="220" t="str">
        <f>CONCATENATE(" *",MR_Corrup2!F24," *",MR_Corrup2!F25," *",MR_Corrup2!F26," *",MR_Corrup2!F27," *",MR_Corrup2!F28," *",MR_Corrup2!F29," *")</f>
        <v xml:space="preserve"> *El profesional encargado de la defensa Judicial trimestralmente deberá enviar un informe de los procesos a su cargo para unificar con los demas informes y asi llevar un control de los procesos que tiene la SCRD, el cual será públicado en el link de transparencia de la pagina de la entidad.  En caso que el profesional no envie el informe a tiempo sera requerido por el Jefe de la OJ para presentar el informe.  *El(La) abogado(a) de defensa judicial, cuando se requiera, deberá revisar
la respuesta y los documentos probatorios allegados. El(La) abogado(a) de defensa judicial responsable del proceso con el fin de establecer que la información y documentación enviada por la dependencia esté completa y sirva para desvirtuar los hechos de la acción de tutela deberá revisarla minuciosamente. De lo contrario, requerir al area nuevamente. Documento: Correo electrónico /Orfeo.
 *El/la Jefe de la Oficina Jurídica con el fin de establecer que se estén atacando los hechos de la acción de tutela, cuando se requiera, deberá revisar minuciosamente el proyecto de respuesta de la misma. El jefe de la Oficina Jurídica deberá revisar el proyecto de respuesta a la acción de tutela y en el caso de considerarlo necesario efectuar observaciones o sugerencias de mejora. Documento: Borrador Orfeo *Una vez recibido el fallo de 1° Instancia, cuando se requiera, se debe revisar el sentido del mismo, e informar a la dependencia correspondiente. El(la) abogado designado(a) con el fin de establecer la posibilidad de interponer recurso de apelación deberá revisar minuciosamente el sentido del fallo. Si no es a favor de la entidad proyectar debidamente recurso de apelación al fallo. Documento: Orfeo/correo *Una vez recibido el fallo de segunda instancia, cuando se requiera, se debe revisar el sentido del mismo e informar el fallo a la(s) dependencia(s) que conoce los hechos. El/la abogado(a) designado(a) con el fin de establecer las acciones que se deberán realizar deberá revisar minuciosamente el sentido del fallo. Si es en contra de la entidad se debe informar a la dependencia. Documento: Orfeo/Correo electronico * *</v>
      </c>
      <c r="I12" s="78" t="str">
        <f>MR_Corrup2!D68</f>
        <v>RARO</v>
      </c>
      <c r="J12" s="78" t="str">
        <f>MR_Corrup2!E68</f>
        <v>MAYOR</v>
      </c>
      <c r="K12" s="186" t="str">
        <f>MR_Corrup2!F68</f>
        <v>ALTO</v>
      </c>
      <c r="L12" s="78" t="str">
        <f>CONCATENATE(" *",MR_Corrup2!Q24," *",MR_Corrup2!Q25," *",MR_Corrup2!Q26," *",MR_Corrup2!Q27," *",MR_Corrup2!Q28," *",MR_Corrup2!Q29)</f>
        <v xml:space="preserve"> *FUERTEFUERTE *FUERTEFUERTE *FUERTE *FUERTE *FUERTE *</v>
      </c>
      <c r="M12" s="78" t="str">
        <f>MR_Corrup2!G68</f>
        <v>FUERTE</v>
      </c>
      <c r="N12" s="78" t="str">
        <f>+MR_Corrup2!J68</f>
        <v>RARO</v>
      </c>
      <c r="O12" s="78" t="str">
        <f t="shared" si="0"/>
        <v>MAYOR</v>
      </c>
      <c r="P12" s="186" t="str">
        <f>MR_Corrup2!I68</f>
        <v>ALTO</v>
      </c>
      <c r="Q12" s="221" t="s">
        <v>403</v>
      </c>
      <c r="R12" s="225" t="s">
        <v>407</v>
      </c>
      <c r="S12" s="222" t="s">
        <v>405</v>
      </c>
      <c r="T12" s="223">
        <v>45717</v>
      </c>
      <c r="U12" s="224">
        <v>46356</v>
      </c>
      <c r="V12" s="222" t="s">
        <v>408</v>
      </c>
      <c r="W12" s="4"/>
      <c r="X12" s="4"/>
      <c r="Y12" s="4"/>
      <c r="Z12" s="4"/>
      <c r="AA12" s="18"/>
      <c r="AB12" s="18"/>
      <c r="AC12" s="18"/>
      <c r="AD12" s="18"/>
      <c r="AE12" s="18"/>
    </row>
    <row r="13" spans="1:31" ht="14.25" customHeight="1" x14ac:dyDescent="0.25">
      <c r="A13" s="292"/>
      <c r="B13" s="292"/>
      <c r="C13" s="104" t="str">
        <f>MR_Corrup1!C12</f>
        <v>--</v>
      </c>
      <c r="D13" s="108">
        <f>+MR_Corrup1!G12</f>
        <v>0</v>
      </c>
      <c r="E13" s="108">
        <f>+MR_Corrup1!H12</f>
        <v>0</v>
      </c>
      <c r="F13" s="108">
        <f>+MR_Corrup1!I12</f>
        <v>0</v>
      </c>
      <c r="G13" s="108" t="str">
        <f>CONCATENATE(" *",MR_Corrup2!D35," *",MR_Corrup2!D36," *",MR_Corrup2!D37," *",MR_Corrup2!D38," *",MR_Corrup2!D39," *",MR_Corrup2!D40)</f>
        <v xml:space="preserve"> * * * * * *</v>
      </c>
      <c r="H13" s="220" t="str">
        <f>CONCATENATE(" *",MR_Corrup2!F35," *",MR_Corrup2!F36," *",MR_Corrup2!F37," *",MR_Corrup2!F38," *",MR_Corrup2!F39," *",MR_Corrup2!F40," *")</f>
        <v xml:space="preserve"> * * * * * * *</v>
      </c>
      <c r="I13" s="78">
        <f>MR_Corrup2!D69</f>
        <v>0</v>
      </c>
      <c r="J13" s="78" t="str">
        <f>MR_Corrup2!E69</f>
        <v>SIN IMPACTO</v>
      </c>
      <c r="K13" s="186" t="e">
        <f>MR_Corrup2!F69</f>
        <v>#N/A</v>
      </c>
      <c r="L13" s="78" t="str">
        <f>CONCATENATE(" *",MR_Corrup2!Q35," *",MR_Corrup2!Q36," *",MR_Corrup2!Q37," *",MR_Corrup2!Q38," *",MR_Corrup2!Q39," *",MR_Corrup2!Q40)</f>
        <v xml:space="preserve"> *FUERTE *FUERTE *FUERTE *FUERTE *FUERTE *FUERTE</v>
      </c>
      <c r="M13" s="78" t="e">
        <f>MR_Corrup2!G69</f>
        <v>#DIV/0!</v>
      </c>
      <c r="N13" s="78" t="e">
        <f>+MR_Corrup2!J69</f>
        <v>#DIV/0!</v>
      </c>
      <c r="O13" s="78" t="str">
        <f t="shared" si="0"/>
        <v>SIN IMPACTO</v>
      </c>
      <c r="P13" s="186" t="e">
        <f>MR_Corrup2!I69</f>
        <v>#DIV/0!</v>
      </c>
      <c r="Q13" s="221"/>
      <c r="R13" s="187"/>
      <c r="S13" s="187"/>
      <c r="T13" s="192"/>
      <c r="U13" s="192"/>
      <c r="V13" s="192"/>
      <c r="W13" s="4"/>
      <c r="X13" s="4"/>
      <c r="Y13" s="4"/>
      <c r="Z13" s="4"/>
      <c r="AA13" s="18"/>
      <c r="AB13" s="18"/>
      <c r="AC13" s="18"/>
      <c r="AD13" s="18"/>
      <c r="AE13" s="18"/>
    </row>
    <row r="14" spans="1:31" ht="14.25" customHeight="1" x14ac:dyDescent="0.25">
      <c r="A14" s="292"/>
      <c r="B14" s="292"/>
      <c r="C14" s="104" t="str">
        <f>MR_Corrup1!C13</f>
        <v>--</v>
      </c>
      <c r="D14" s="108">
        <f>+MR_Corrup1!G13</f>
        <v>0</v>
      </c>
      <c r="E14" s="108">
        <f>+MR_Corrup1!H13</f>
        <v>0</v>
      </c>
      <c r="F14" s="108">
        <f>+MR_Corrup1!I13</f>
        <v>0</v>
      </c>
      <c r="G14" s="108" t="str">
        <f>CONCATENATE(" *",MR_Corrup2!D46," *",MR_Corrup2!D47," *",MR_Corrup2!D48," *",MR_Corrup2!D49," *",MR_Corrup2!D50," *",MR_Corrup2!D51)</f>
        <v xml:space="preserve"> * * * * * *</v>
      </c>
      <c r="H14" s="220" t="str">
        <f>CONCATENATE(" *",MR_Corrup2!F46," *",MR_Corrup2!F47," *",MR_Corrup2!F48," *",MR_Corrup2!F49," *",MR_Corrup2!F50," *",MR_Corrup2!F51," *")</f>
        <v xml:space="preserve"> * * * * * * *</v>
      </c>
      <c r="I14" s="78">
        <f>MR_Corrup2!D70</f>
        <v>0</v>
      </c>
      <c r="J14" s="78" t="str">
        <f>MR_Corrup2!E70</f>
        <v>SIN IMPACTO</v>
      </c>
      <c r="K14" s="186" t="e">
        <f>MR_Corrup2!F70</f>
        <v>#N/A</v>
      </c>
      <c r="L14" s="78" t="str">
        <f>CONCATENATE(" *",MR_Corrup2!Q46," *",MR_Corrup2!Q47," *",MR_Corrup2!Q48," *",MR_Corrup2!Q49," *",MR_Corrup2!Q50," *",MR_Corrup2!Q51)</f>
        <v xml:space="preserve"> * * * * * *</v>
      </c>
      <c r="M14" s="78" t="e">
        <f>MR_Corrup2!G70</f>
        <v>#DIV/0!</v>
      </c>
      <c r="N14" s="78" t="e">
        <f>+MR_Corrup2!J70</f>
        <v>#DIV/0!</v>
      </c>
      <c r="O14" s="78" t="str">
        <f t="shared" si="0"/>
        <v>SIN IMPACTO</v>
      </c>
      <c r="P14" s="186" t="e">
        <f>MR_Corrup2!I70</f>
        <v>#DIV/0!</v>
      </c>
      <c r="Q14" s="221"/>
      <c r="R14" s="14"/>
      <c r="S14" s="14"/>
      <c r="T14" s="14"/>
      <c r="U14" s="14"/>
      <c r="V14" s="14"/>
      <c r="W14" s="4"/>
      <c r="X14" s="4"/>
      <c r="Y14" s="4"/>
      <c r="Z14" s="4"/>
      <c r="AA14" s="18"/>
      <c r="AB14" s="18"/>
      <c r="AC14" s="18"/>
      <c r="AD14" s="18"/>
      <c r="AE14" s="18"/>
    </row>
    <row r="15" spans="1:31" ht="14.25" customHeight="1" x14ac:dyDescent="0.25">
      <c r="A15" s="293"/>
      <c r="B15" s="293"/>
      <c r="C15" s="104" t="str">
        <f>MR_Corrup1!C14</f>
        <v>--</v>
      </c>
      <c r="D15" s="108">
        <f>+MR_Corrup1!G14</f>
        <v>0</v>
      </c>
      <c r="E15" s="108">
        <f>+MR_Corrup1!H14</f>
        <v>0</v>
      </c>
      <c r="F15" s="108">
        <f>+MR_Corrup1!I14</f>
        <v>0</v>
      </c>
      <c r="G15" s="108" t="str">
        <f>CONCATENATE(" *",MR_Corrup2!D57," *",MR_Corrup2!D58," *",MR_Corrup2!D59," *",MR_Corrup2!D60," *",MR_Corrup2!D61," *",MR_Corrup2!D62)</f>
        <v xml:space="preserve"> * * * * * *</v>
      </c>
      <c r="H15" s="220" t="str">
        <f>CONCATENATE(" *",MR_Corrup2!F57," *",MR_Corrup2!F58," *",MR_Corrup2!F59," *",MR_Corrup2!F60," *",MR_Corrup2!F61," *",MR_Corrup2!F62," *")</f>
        <v xml:space="preserve"> * * * * * * *</v>
      </c>
      <c r="I15" s="78">
        <f>MR_Corrup2!D71</f>
        <v>0</v>
      </c>
      <c r="J15" s="78" t="str">
        <f>MR_Corrup2!E71</f>
        <v>SIN IMPACTO</v>
      </c>
      <c r="K15" s="186" t="e">
        <f>MR_Corrup2!F71</f>
        <v>#N/A</v>
      </c>
      <c r="L15" s="78" t="str">
        <f>CONCATENATE(" *",MR_Corrup2!Q57," *",MR_Corrup2!Q58," *",MR_Corrup2!Q59," *",MR_Corrup2!Q60," *",MR_Corrup2!Q61," *",MR_Corrup2!Q62)</f>
        <v xml:space="preserve"> * * * * * *</v>
      </c>
      <c r="M15" s="78" t="e">
        <f>MR_Corrup2!G71</f>
        <v>#DIV/0!</v>
      </c>
      <c r="N15" s="78" t="e">
        <f>+MR_Corrup2!J71</f>
        <v>#DIV/0!</v>
      </c>
      <c r="O15" s="78" t="str">
        <f t="shared" si="0"/>
        <v>SIN IMPACTO</v>
      </c>
      <c r="P15" s="186" t="e">
        <f>MR_Corrup2!I71</f>
        <v>#DIV/0!</v>
      </c>
      <c r="Q15" s="221"/>
      <c r="R15" s="14"/>
      <c r="S15" s="14"/>
      <c r="T15" s="14"/>
      <c r="U15" s="14"/>
      <c r="V15" s="14"/>
      <c r="W15" s="4"/>
      <c r="X15" s="4"/>
      <c r="Y15" s="4"/>
      <c r="Z15" s="4"/>
      <c r="AA15" s="18"/>
      <c r="AB15" s="18"/>
      <c r="AC15" s="18"/>
      <c r="AD15" s="18"/>
      <c r="AE15" s="18"/>
    </row>
  </sheetData>
  <mergeCells count="18">
    <mergeCell ref="I9:Q9"/>
    <mergeCell ref="R9:U9"/>
    <mergeCell ref="AD2:AE2"/>
    <mergeCell ref="AD3:AE3"/>
    <mergeCell ref="AD4:AE4"/>
    <mergeCell ref="A11:A15"/>
    <mergeCell ref="B11:B15"/>
    <mergeCell ref="A1:C4"/>
    <mergeCell ref="D1:T2"/>
    <mergeCell ref="U1:V1"/>
    <mergeCell ref="U2:V2"/>
    <mergeCell ref="U3:V3"/>
    <mergeCell ref="U4:V4"/>
    <mergeCell ref="V8:V10"/>
    <mergeCell ref="D3:T4"/>
    <mergeCell ref="A6:V6"/>
    <mergeCell ref="A8:U8"/>
    <mergeCell ref="A9:H9"/>
  </mergeCells>
  <conditionalFormatting sqref="K11:L15 P11:P15">
    <cfRule type="cellIs" dxfId="3" priority="1" operator="equal">
      <formula>"BAJO"</formula>
    </cfRule>
    <cfRule type="cellIs" dxfId="2" priority="2" operator="equal">
      <formula>"MODERADO"</formula>
    </cfRule>
    <cfRule type="cellIs" dxfId="1" priority="3" operator="equal">
      <formula>"ALTO"</formula>
    </cfRule>
    <cfRule type="cellIs" dxfId="0" priority="4" operator="equal">
      <formula>"EXTREMO"</formula>
    </cfRule>
  </conditionalFormatting>
  <dataValidations count="1">
    <dataValidation type="list" allowBlank="1" showErrorMessage="1" sqref="Q11:Q15">
      <formula1>"REDUCIR"</formula1>
    </dataValidation>
  </dataValidations>
  <pageMargins left="1.0236220472440944" right="0.23622047244094491" top="0.74803149606299213" bottom="0.74803149606299213" header="0" footer="0"/>
  <pageSetup paperSize="5" scale="22" fitToHeight="0" orientation="landscape" r:id="rId1"/>
  <headerFooter>
    <oddFooter>&amp;CPágina &amp;P de &amp;RAprobación mediante el radicado  No. 20251700431443</oddFooter>
  </headerFooter>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6:T36"/>
  <sheetViews>
    <sheetView workbookViewId="0"/>
  </sheetViews>
  <sheetFormatPr baseColWidth="10" defaultColWidth="14.42578125" defaultRowHeight="15" customHeight="1" x14ac:dyDescent="0.25"/>
  <cols>
    <col min="1" max="1" width="2.7109375" customWidth="1"/>
    <col min="2" max="2" width="25.28515625" customWidth="1"/>
    <col min="3" max="3" width="45.5703125" customWidth="1"/>
    <col min="4" max="4" width="46.28515625" customWidth="1"/>
    <col min="5" max="5" width="36" customWidth="1"/>
    <col min="6" max="6" width="14" customWidth="1"/>
    <col min="7" max="14" width="11.42578125" customWidth="1"/>
    <col min="15" max="15" width="12.85546875" customWidth="1"/>
    <col min="16" max="16" width="16.7109375" customWidth="1"/>
    <col min="17" max="17" width="14.140625" customWidth="1"/>
    <col min="18" max="18" width="18.5703125" customWidth="1"/>
    <col min="19" max="19" width="25.42578125" customWidth="1"/>
    <col min="20" max="20" width="17.28515625" customWidth="1"/>
    <col min="21" max="26" width="11.42578125" customWidth="1"/>
  </cols>
  <sheetData>
    <row r="6" spans="2:7" ht="15.75" x14ac:dyDescent="0.25">
      <c r="B6" s="439" t="s">
        <v>409</v>
      </c>
      <c r="C6" s="309"/>
      <c r="D6" s="309"/>
      <c r="E6" s="226"/>
      <c r="F6" s="226"/>
      <c r="G6" s="227" t="s">
        <v>410</v>
      </c>
    </row>
    <row r="7" spans="2:7" ht="15.75" x14ac:dyDescent="0.25">
      <c r="B7" s="228"/>
      <c r="C7" s="229" t="s">
        <v>411</v>
      </c>
      <c r="D7" s="229" t="s">
        <v>412</v>
      </c>
      <c r="E7" s="226"/>
      <c r="F7" s="226"/>
      <c r="G7" s="226"/>
    </row>
    <row r="8" spans="2:7" ht="47.25" x14ac:dyDescent="0.25">
      <c r="B8" s="230" t="s">
        <v>413</v>
      </c>
      <c r="C8" s="231" t="s">
        <v>414</v>
      </c>
      <c r="D8" s="232">
        <v>0.2</v>
      </c>
      <c r="E8" s="226"/>
      <c r="F8" s="226"/>
      <c r="G8" s="226"/>
    </row>
    <row r="9" spans="2:7" ht="47.25" x14ac:dyDescent="0.25">
      <c r="B9" s="233" t="s">
        <v>142</v>
      </c>
      <c r="C9" s="234" t="s">
        <v>415</v>
      </c>
      <c r="D9" s="235">
        <v>0.4</v>
      </c>
      <c r="E9" s="226"/>
      <c r="F9" s="226"/>
      <c r="G9" s="226"/>
    </row>
    <row r="10" spans="2:7" ht="47.25" x14ac:dyDescent="0.25">
      <c r="B10" s="236" t="s">
        <v>163</v>
      </c>
      <c r="C10" s="234" t="s">
        <v>416</v>
      </c>
      <c r="D10" s="235">
        <v>0.6</v>
      </c>
      <c r="E10" s="226"/>
      <c r="F10" s="226"/>
      <c r="G10" s="226"/>
    </row>
    <row r="11" spans="2:7" ht="52.5" customHeight="1" x14ac:dyDescent="0.25">
      <c r="B11" s="237" t="s">
        <v>417</v>
      </c>
      <c r="C11" s="234" t="s">
        <v>418</v>
      </c>
      <c r="D11" s="235">
        <v>0.8</v>
      </c>
      <c r="E11" s="226"/>
      <c r="F11" s="226"/>
      <c r="G11" s="226"/>
    </row>
    <row r="12" spans="2:7" ht="47.25" x14ac:dyDescent="0.25">
      <c r="B12" s="238" t="s">
        <v>419</v>
      </c>
      <c r="C12" s="234" t="s">
        <v>420</v>
      </c>
      <c r="D12" s="235">
        <v>1</v>
      </c>
      <c r="E12" s="226"/>
      <c r="F12" s="226"/>
      <c r="G12" s="226"/>
    </row>
    <row r="13" spans="2:7" ht="15.75" x14ac:dyDescent="0.25">
      <c r="B13" s="226"/>
      <c r="C13" s="226"/>
      <c r="D13" s="226"/>
      <c r="E13" s="226"/>
      <c r="F13" s="226"/>
      <c r="G13" s="226"/>
    </row>
    <row r="14" spans="2:7" ht="15.75" x14ac:dyDescent="0.25">
      <c r="B14" s="226"/>
      <c r="C14" s="226"/>
      <c r="D14" s="226"/>
      <c r="E14" s="226"/>
      <c r="F14" s="226"/>
      <c r="G14" s="226"/>
    </row>
    <row r="15" spans="2:7" ht="18.75" customHeight="1" x14ac:dyDescent="0.25">
      <c r="B15" s="439" t="s">
        <v>421</v>
      </c>
      <c r="C15" s="309"/>
      <c r="D15" s="309"/>
      <c r="E15" s="309"/>
      <c r="F15" s="226"/>
      <c r="G15" s="226"/>
    </row>
    <row r="16" spans="2:7" ht="38.25" customHeight="1" x14ac:dyDescent="0.25">
      <c r="B16" s="239"/>
      <c r="C16" s="229" t="s">
        <v>422</v>
      </c>
      <c r="D16" s="229" t="s">
        <v>423</v>
      </c>
      <c r="E16" s="229" t="s">
        <v>424</v>
      </c>
      <c r="F16" s="226"/>
      <c r="G16" s="226"/>
    </row>
    <row r="17" spans="2:20" ht="31.5" x14ac:dyDescent="0.25">
      <c r="B17" s="230" t="s">
        <v>143</v>
      </c>
      <c r="C17" s="240" t="s">
        <v>425</v>
      </c>
      <c r="D17" s="241" t="s">
        <v>426</v>
      </c>
      <c r="E17" s="232">
        <v>0.2</v>
      </c>
      <c r="F17" s="226"/>
      <c r="G17" s="226"/>
      <c r="H17" s="226"/>
      <c r="I17" s="226"/>
      <c r="J17" s="226"/>
      <c r="K17" s="226"/>
      <c r="L17" s="226"/>
      <c r="M17" s="226"/>
      <c r="N17" s="226"/>
      <c r="O17" s="226"/>
      <c r="P17" s="226"/>
      <c r="Q17" s="226"/>
      <c r="R17" s="226"/>
      <c r="S17" s="226"/>
      <c r="T17" s="226"/>
    </row>
    <row r="18" spans="2:20" ht="63" x14ac:dyDescent="0.25">
      <c r="B18" s="233" t="s">
        <v>144</v>
      </c>
      <c r="C18" s="242" t="s">
        <v>427</v>
      </c>
      <c r="D18" s="243" t="s">
        <v>428</v>
      </c>
      <c r="E18" s="235">
        <v>0.4</v>
      </c>
      <c r="F18" s="226"/>
      <c r="G18" s="226"/>
      <c r="H18" s="226"/>
      <c r="I18" s="226"/>
      <c r="J18" s="226"/>
      <c r="K18" s="226"/>
      <c r="L18" s="226"/>
      <c r="M18" s="226"/>
      <c r="N18" s="226"/>
      <c r="O18" s="226"/>
      <c r="P18" s="226"/>
      <c r="Q18" s="226"/>
      <c r="R18" s="226"/>
      <c r="S18" s="244"/>
      <c r="T18" s="226"/>
    </row>
    <row r="19" spans="2:20" ht="47.25" x14ac:dyDescent="0.25">
      <c r="B19" s="236" t="s">
        <v>210</v>
      </c>
      <c r="C19" s="242" t="s">
        <v>429</v>
      </c>
      <c r="D19" s="243" t="s">
        <v>430</v>
      </c>
      <c r="E19" s="235">
        <v>0.6</v>
      </c>
      <c r="F19" s="226"/>
      <c r="G19" s="226"/>
      <c r="H19" s="226"/>
      <c r="I19" s="226"/>
      <c r="J19" s="226"/>
      <c r="K19" s="226"/>
      <c r="L19" s="226"/>
      <c r="M19" s="226"/>
      <c r="N19" s="226"/>
      <c r="O19" s="226"/>
      <c r="P19" s="226"/>
      <c r="Q19" s="226"/>
      <c r="R19" s="226"/>
      <c r="S19" s="226"/>
      <c r="T19" s="226"/>
    </row>
    <row r="20" spans="2:20" ht="47.25" x14ac:dyDescent="0.25">
      <c r="B20" s="237" t="s">
        <v>211</v>
      </c>
      <c r="C20" s="242" t="s">
        <v>431</v>
      </c>
      <c r="D20" s="243" t="s">
        <v>432</v>
      </c>
      <c r="E20" s="235">
        <v>0.8</v>
      </c>
      <c r="F20" s="226"/>
      <c r="G20" s="226"/>
      <c r="H20" s="226"/>
      <c r="I20" s="226"/>
      <c r="J20" s="226"/>
      <c r="K20" s="226"/>
      <c r="L20" s="226"/>
      <c r="M20" s="226"/>
      <c r="N20" s="226"/>
      <c r="O20" s="226"/>
      <c r="P20" s="226"/>
      <c r="Q20" s="226"/>
      <c r="R20" s="226"/>
      <c r="S20" s="226"/>
      <c r="T20" s="226"/>
    </row>
    <row r="21" spans="2:20" ht="47.25" x14ac:dyDescent="0.25">
      <c r="B21" s="238" t="s">
        <v>433</v>
      </c>
      <c r="C21" s="242" t="s">
        <v>434</v>
      </c>
      <c r="D21" s="243" t="s">
        <v>435</v>
      </c>
      <c r="E21" s="235">
        <v>1</v>
      </c>
      <c r="F21" s="226"/>
      <c r="G21" s="226"/>
      <c r="H21" s="226"/>
      <c r="I21" s="226"/>
      <c r="J21" s="226"/>
      <c r="K21" s="226"/>
      <c r="L21" s="226"/>
      <c r="M21" s="226"/>
      <c r="N21" s="226"/>
      <c r="O21" s="226"/>
      <c r="P21" s="226"/>
      <c r="Q21" s="226"/>
      <c r="R21" s="226"/>
      <c r="S21" s="226"/>
      <c r="T21" s="226"/>
    </row>
    <row r="22" spans="2:20" ht="15.75" x14ac:dyDescent="0.25">
      <c r="B22" s="226"/>
      <c r="C22" s="226"/>
      <c r="D22" s="226"/>
      <c r="E22" s="226"/>
      <c r="F22" s="226"/>
      <c r="G22" s="226"/>
      <c r="H22" s="226"/>
      <c r="I22" s="226"/>
      <c r="J22" s="226"/>
      <c r="K22" s="226"/>
      <c r="L22" s="226"/>
      <c r="M22" s="226"/>
      <c r="N22" s="226"/>
      <c r="O22" s="226"/>
      <c r="P22" s="226"/>
      <c r="Q22" s="226"/>
      <c r="R22" s="226"/>
      <c r="S22" s="226"/>
      <c r="T22" s="226"/>
    </row>
    <row r="23" spans="2:20" ht="15.75" x14ac:dyDescent="0.25">
      <c r="B23" s="440" t="s">
        <v>436</v>
      </c>
      <c r="C23" s="314"/>
      <c r="D23" s="314"/>
      <c r="E23" s="314"/>
      <c r="F23" s="315"/>
      <c r="G23" s="226"/>
      <c r="H23" s="226"/>
      <c r="I23" s="226"/>
      <c r="J23" s="226"/>
      <c r="K23" s="226"/>
      <c r="L23" s="226"/>
      <c r="M23" s="226"/>
      <c r="N23" s="226"/>
      <c r="O23" s="226"/>
      <c r="P23" s="226"/>
      <c r="Q23" s="226"/>
      <c r="R23" s="226"/>
      <c r="S23" s="226"/>
      <c r="T23" s="245"/>
    </row>
    <row r="24" spans="2:20" ht="15.75" x14ac:dyDescent="0.25">
      <c r="B24" s="246"/>
      <c r="C24" s="246"/>
      <c r="D24" s="246"/>
      <c r="E24" s="246"/>
      <c r="F24" s="246"/>
      <c r="G24" s="226"/>
      <c r="H24" s="226"/>
      <c r="I24" s="226"/>
      <c r="J24" s="226"/>
      <c r="K24" s="226"/>
      <c r="L24" s="226"/>
      <c r="M24" s="226"/>
      <c r="N24" s="247"/>
      <c r="O24" s="247"/>
      <c r="P24" s="248">
        <v>100</v>
      </c>
      <c r="Q24" s="248">
        <v>500</v>
      </c>
      <c r="R24" s="248">
        <v>1000</v>
      </c>
      <c r="S24" s="248">
        <v>5000</v>
      </c>
      <c r="T24" s="245"/>
    </row>
    <row r="25" spans="2:20" ht="15.75" x14ac:dyDescent="0.25">
      <c r="B25" s="440" t="s">
        <v>437</v>
      </c>
      <c r="C25" s="314"/>
      <c r="D25" s="441"/>
      <c r="E25" s="249" t="s">
        <v>189</v>
      </c>
      <c r="F25" s="250" t="s">
        <v>438</v>
      </c>
      <c r="G25" s="226"/>
      <c r="H25" s="226"/>
      <c r="I25" s="226"/>
      <c r="J25" s="226"/>
      <c r="K25" s="226"/>
      <c r="L25" s="226"/>
      <c r="M25" s="226"/>
      <c r="N25" s="247"/>
      <c r="O25" s="247"/>
      <c r="P25" s="251">
        <f>+P24*O26</f>
        <v>100000000</v>
      </c>
      <c r="Q25" s="251">
        <f>+Q24*O26</f>
        <v>500000000</v>
      </c>
      <c r="R25" s="252">
        <f>+R24*O26</f>
        <v>1000000000</v>
      </c>
      <c r="S25" s="252">
        <f>+S24*O26</f>
        <v>5000000000</v>
      </c>
      <c r="T25" s="253">
        <v>1000</v>
      </c>
    </row>
    <row r="26" spans="2:20" ht="47.25" x14ac:dyDescent="0.25">
      <c r="B26" s="442" t="s">
        <v>439</v>
      </c>
      <c r="C26" s="445" t="s">
        <v>440</v>
      </c>
      <c r="D26" s="254" t="s">
        <v>154</v>
      </c>
      <c r="E26" s="255" t="s">
        <v>441</v>
      </c>
      <c r="F26" s="256">
        <v>0.25</v>
      </c>
      <c r="G26" s="226"/>
      <c r="H26" s="226"/>
      <c r="I26" s="226"/>
      <c r="J26" s="226"/>
      <c r="K26" s="226"/>
      <c r="L26" s="226"/>
      <c r="M26" s="226"/>
      <c r="N26" s="257" t="s">
        <v>442</v>
      </c>
      <c r="O26" s="258">
        <v>1000000</v>
      </c>
      <c r="P26" s="259">
        <f>+P25/S27</f>
        <v>8.398624943529746E-4</v>
      </c>
      <c r="Q26" s="259">
        <f>+Q25/S27</f>
        <v>4.199312471764873E-3</v>
      </c>
      <c r="R26" s="260">
        <f>+R25/S27</f>
        <v>8.398624943529746E-3</v>
      </c>
      <c r="S26" s="260">
        <f>+S25/S27</f>
        <v>4.1993124717648725E-2</v>
      </c>
      <c r="T26" s="261">
        <f>+O26*T25</f>
        <v>1000000000</v>
      </c>
    </row>
    <row r="27" spans="2:20" ht="63" x14ac:dyDescent="0.25">
      <c r="B27" s="443"/>
      <c r="C27" s="292"/>
      <c r="D27" s="262" t="s">
        <v>443</v>
      </c>
      <c r="E27" s="263" t="s">
        <v>444</v>
      </c>
      <c r="F27" s="264">
        <v>0.15</v>
      </c>
      <c r="G27" s="226"/>
      <c r="H27" s="226"/>
      <c r="I27" s="226"/>
      <c r="J27" s="226"/>
      <c r="K27" s="226"/>
      <c r="L27" s="226"/>
      <c r="M27" s="226"/>
      <c r="N27" s="247"/>
      <c r="O27" s="247"/>
      <c r="P27" s="265"/>
      <c r="Q27" s="265"/>
      <c r="R27" s="266" t="s">
        <v>445</v>
      </c>
      <c r="S27" s="267">
        <v>119067110000</v>
      </c>
      <c r="T27" s="268"/>
    </row>
    <row r="28" spans="2:20" ht="63" x14ac:dyDescent="0.25">
      <c r="B28" s="443"/>
      <c r="C28" s="293"/>
      <c r="D28" s="262" t="s">
        <v>446</v>
      </c>
      <c r="E28" s="263" t="s">
        <v>447</v>
      </c>
      <c r="F28" s="264">
        <v>0.1</v>
      </c>
      <c r="G28" s="226"/>
      <c r="H28" s="226"/>
      <c r="I28" s="226"/>
      <c r="J28" s="226"/>
      <c r="K28" s="226"/>
      <c r="L28" s="226"/>
      <c r="M28" s="226"/>
      <c r="N28" s="247"/>
      <c r="O28" s="247"/>
      <c r="P28" s="247"/>
      <c r="Q28" s="247"/>
      <c r="R28" s="266" t="s">
        <v>448</v>
      </c>
      <c r="S28" s="267">
        <v>59513488000</v>
      </c>
      <c r="T28" s="269"/>
    </row>
    <row r="29" spans="2:20" ht="94.5" x14ac:dyDescent="0.25">
      <c r="B29" s="443"/>
      <c r="C29" s="438" t="s">
        <v>116</v>
      </c>
      <c r="D29" s="262" t="s">
        <v>449</v>
      </c>
      <c r="E29" s="263" t="s">
        <v>450</v>
      </c>
      <c r="F29" s="264">
        <v>0.25</v>
      </c>
      <c r="G29" s="226"/>
      <c r="H29" s="226"/>
      <c r="I29" s="226"/>
      <c r="J29" s="226"/>
      <c r="K29" s="226"/>
      <c r="L29" s="226"/>
      <c r="M29" s="226"/>
      <c r="N29" s="247"/>
      <c r="O29" s="247"/>
      <c r="P29" s="247"/>
      <c r="Q29" s="247"/>
      <c r="R29" s="266" t="s">
        <v>451</v>
      </c>
      <c r="S29" s="267">
        <v>59553622000</v>
      </c>
      <c r="T29" s="226"/>
    </row>
    <row r="30" spans="2:20" ht="47.25" x14ac:dyDescent="0.25">
      <c r="B30" s="444"/>
      <c r="C30" s="293"/>
      <c r="D30" s="262" t="s">
        <v>155</v>
      </c>
      <c r="E30" s="263" t="s">
        <v>452</v>
      </c>
      <c r="F30" s="264">
        <v>0.15</v>
      </c>
      <c r="G30" s="226"/>
      <c r="H30" s="226"/>
      <c r="I30" s="226"/>
      <c r="J30" s="226"/>
      <c r="K30" s="226"/>
      <c r="L30" s="226"/>
      <c r="M30" s="226"/>
      <c r="N30" s="247"/>
      <c r="O30" s="247"/>
      <c r="P30" s="247"/>
      <c r="Q30" s="247"/>
      <c r="R30" s="226"/>
      <c r="S30" s="226"/>
      <c r="T30" s="226"/>
    </row>
    <row r="31" spans="2:20" ht="78.75" x14ac:dyDescent="0.25">
      <c r="B31" s="446" t="s">
        <v>453</v>
      </c>
      <c r="C31" s="438" t="s">
        <v>120</v>
      </c>
      <c r="D31" s="262" t="s">
        <v>156</v>
      </c>
      <c r="E31" s="263" t="s">
        <v>454</v>
      </c>
      <c r="F31" s="270" t="s">
        <v>455</v>
      </c>
      <c r="G31" s="226"/>
      <c r="H31" s="226"/>
      <c r="I31" s="226"/>
      <c r="J31" s="226"/>
      <c r="K31" s="226"/>
      <c r="L31" s="226"/>
      <c r="M31" s="226"/>
      <c r="N31" s="226"/>
      <c r="O31" s="226"/>
      <c r="P31" s="226"/>
      <c r="Q31" s="226"/>
      <c r="R31" s="226"/>
      <c r="S31" s="226"/>
      <c r="T31" s="226"/>
    </row>
    <row r="32" spans="2:20" ht="63" x14ac:dyDescent="0.25">
      <c r="B32" s="443"/>
      <c r="C32" s="293"/>
      <c r="D32" s="262" t="s">
        <v>456</v>
      </c>
      <c r="E32" s="263" t="s">
        <v>457</v>
      </c>
      <c r="F32" s="270" t="s">
        <v>455</v>
      </c>
      <c r="G32" s="226"/>
      <c r="H32" s="226"/>
      <c r="I32" s="226"/>
      <c r="J32" s="226"/>
      <c r="K32" s="226"/>
      <c r="L32" s="226"/>
      <c r="M32" s="226"/>
      <c r="N32" s="226"/>
      <c r="O32" s="226"/>
      <c r="P32" s="226"/>
      <c r="Q32" s="226"/>
      <c r="R32" s="226"/>
      <c r="S32" s="226"/>
      <c r="T32" s="226"/>
    </row>
    <row r="33" spans="2:6" ht="63" x14ac:dyDescent="0.25">
      <c r="B33" s="443"/>
      <c r="C33" s="438" t="s">
        <v>121</v>
      </c>
      <c r="D33" s="262" t="s">
        <v>157</v>
      </c>
      <c r="E33" s="263" t="s">
        <v>458</v>
      </c>
      <c r="F33" s="270" t="s">
        <v>455</v>
      </c>
    </row>
    <row r="34" spans="2:6" ht="63" x14ac:dyDescent="0.25">
      <c r="B34" s="443"/>
      <c r="C34" s="293"/>
      <c r="D34" s="262" t="s">
        <v>459</v>
      </c>
      <c r="E34" s="263" t="s">
        <v>460</v>
      </c>
      <c r="F34" s="270" t="s">
        <v>455</v>
      </c>
    </row>
    <row r="35" spans="2:6" ht="47.25" x14ac:dyDescent="0.25">
      <c r="B35" s="443"/>
      <c r="C35" s="438" t="s">
        <v>110</v>
      </c>
      <c r="D35" s="262" t="s">
        <v>158</v>
      </c>
      <c r="E35" s="263" t="s">
        <v>461</v>
      </c>
      <c r="F35" s="270" t="s">
        <v>455</v>
      </c>
    </row>
    <row r="36" spans="2:6" ht="31.5" x14ac:dyDescent="0.25">
      <c r="B36" s="447"/>
      <c r="C36" s="331"/>
      <c r="D36" s="271" t="s">
        <v>462</v>
      </c>
      <c r="E36" s="272" t="s">
        <v>463</v>
      </c>
      <c r="F36" s="273" t="s">
        <v>455</v>
      </c>
    </row>
  </sheetData>
  <mergeCells count="11">
    <mergeCell ref="C29:C30"/>
    <mergeCell ref="C31:C32"/>
    <mergeCell ref="C33:C34"/>
    <mergeCell ref="C35:C36"/>
    <mergeCell ref="B6:D6"/>
    <mergeCell ref="B15:E15"/>
    <mergeCell ref="B23:F23"/>
    <mergeCell ref="B25:D25"/>
    <mergeCell ref="B26:B30"/>
    <mergeCell ref="C26:C28"/>
    <mergeCell ref="B31:B36"/>
  </mergeCells>
  <pageMargins left="0.7" right="0.7" top="0.75" bottom="0.75" header="0" footer="0"/>
  <pageSetup orientation="portrait"/>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4"/>
  <sheetViews>
    <sheetView workbookViewId="0"/>
  </sheetViews>
  <sheetFormatPr baseColWidth="10" defaultColWidth="14.42578125" defaultRowHeight="15" customHeight="1" x14ac:dyDescent="0.25"/>
  <cols>
    <col min="1" max="1" width="45.28515625" customWidth="1"/>
    <col min="2" max="2" width="91.28515625" customWidth="1"/>
    <col min="3" max="3" width="9.7109375" customWidth="1"/>
    <col min="4" max="26" width="11.42578125" customWidth="1"/>
  </cols>
  <sheetData>
    <row r="1" spans="1:3" ht="31.5" x14ac:dyDescent="0.25">
      <c r="A1" s="274" t="s">
        <v>464</v>
      </c>
      <c r="B1" s="226"/>
      <c r="C1" s="274" t="s">
        <v>465</v>
      </c>
    </row>
    <row r="2" spans="1:3" ht="15.75" x14ac:dyDescent="0.25">
      <c r="A2" s="235" t="s">
        <v>466</v>
      </c>
      <c r="B2" s="226"/>
      <c r="C2" s="235" t="s">
        <v>467</v>
      </c>
    </row>
    <row r="3" spans="1:3" ht="15.75" x14ac:dyDescent="0.25">
      <c r="A3" s="235" t="s">
        <v>39</v>
      </c>
      <c r="B3" s="226"/>
      <c r="C3" s="235" t="s">
        <v>468</v>
      </c>
    </row>
    <row r="4" spans="1:3" ht="15.75" x14ac:dyDescent="0.25">
      <c r="A4" s="235" t="s">
        <v>60</v>
      </c>
      <c r="B4" s="226"/>
      <c r="C4" s="235" t="s">
        <v>469</v>
      </c>
    </row>
    <row r="5" spans="1:3" ht="15.75" x14ac:dyDescent="0.25">
      <c r="A5" s="235" t="s">
        <v>470</v>
      </c>
      <c r="B5" s="226"/>
      <c r="C5" s="235"/>
    </row>
    <row r="6" spans="1:3" ht="15.75" x14ac:dyDescent="0.25">
      <c r="A6" s="235" t="s">
        <v>471</v>
      </c>
      <c r="B6" s="226"/>
      <c r="C6" s="235"/>
    </row>
    <row r="7" spans="1:3" ht="15.75" x14ac:dyDescent="0.25">
      <c r="A7" s="235" t="s">
        <v>472</v>
      </c>
      <c r="B7" s="226"/>
      <c r="C7" s="235"/>
    </row>
    <row r="8" spans="1:3" ht="15.75" x14ac:dyDescent="0.25">
      <c r="A8" s="235" t="s">
        <v>473</v>
      </c>
      <c r="B8" s="226"/>
      <c r="C8" s="235"/>
    </row>
    <row r="9" spans="1:3" ht="15.75" x14ac:dyDescent="0.25">
      <c r="A9" s="235"/>
      <c r="B9" s="226"/>
      <c r="C9" s="235"/>
    </row>
    <row r="10" spans="1:3" ht="15.75" x14ac:dyDescent="0.25">
      <c r="A10" s="274" t="s">
        <v>474</v>
      </c>
      <c r="B10" s="274" t="s">
        <v>475</v>
      </c>
      <c r="C10" s="226"/>
    </row>
    <row r="11" spans="1:3" ht="15.75" x14ac:dyDescent="0.25">
      <c r="A11" s="235" t="s">
        <v>476</v>
      </c>
      <c r="B11" s="235" t="s">
        <v>57</v>
      </c>
      <c r="C11" s="226"/>
    </row>
    <row r="12" spans="1:3" ht="15.75" x14ac:dyDescent="0.25">
      <c r="A12" s="235" t="s">
        <v>477</v>
      </c>
      <c r="B12" s="235" t="s">
        <v>478</v>
      </c>
      <c r="C12" s="226"/>
    </row>
    <row r="13" spans="1:3" ht="15.75" x14ac:dyDescent="0.25">
      <c r="A13" s="235" t="s">
        <v>479</v>
      </c>
      <c r="B13" s="235" t="s">
        <v>480</v>
      </c>
      <c r="C13" s="226"/>
    </row>
    <row r="14" spans="1:3" ht="15.75" x14ac:dyDescent="0.25">
      <c r="A14" s="235" t="s">
        <v>481</v>
      </c>
      <c r="B14" s="235" t="s">
        <v>482</v>
      </c>
      <c r="C14" s="226"/>
    </row>
    <row r="15" spans="1:3" ht="15.75" x14ac:dyDescent="0.25">
      <c r="A15" s="235" t="s">
        <v>483</v>
      </c>
      <c r="B15" s="235" t="s">
        <v>484</v>
      </c>
      <c r="C15" s="226"/>
    </row>
    <row r="16" spans="1:3" ht="34.5" customHeight="1" x14ac:dyDescent="0.25">
      <c r="A16" s="235" t="s">
        <v>485</v>
      </c>
      <c r="B16" s="226"/>
      <c r="C16" s="226"/>
    </row>
    <row r="17" spans="1:3" ht="15.75" x14ac:dyDescent="0.25">
      <c r="A17" s="235" t="s">
        <v>486</v>
      </c>
      <c r="B17" s="226"/>
      <c r="C17" s="226"/>
    </row>
    <row r="18" spans="1:3" ht="15.75" x14ac:dyDescent="0.25">
      <c r="A18" s="235"/>
      <c r="B18" s="226"/>
      <c r="C18" s="226"/>
    </row>
    <row r="19" spans="1:3" ht="15.75" x14ac:dyDescent="0.25">
      <c r="A19" s="274" t="s">
        <v>487</v>
      </c>
      <c r="B19" s="226"/>
      <c r="C19" s="226"/>
    </row>
    <row r="20" spans="1:3" ht="15.75" x14ac:dyDescent="0.25">
      <c r="A20" s="235" t="s">
        <v>488</v>
      </c>
      <c r="B20" s="226"/>
      <c r="C20" s="226"/>
    </row>
    <row r="21" spans="1:3" ht="15.75" x14ac:dyDescent="0.25">
      <c r="A21" s="235" t="s">
        <v>489</v>
      </c>
      <c r="B21" s="226"/>
      <c r="C21" s="226"/>
    </row>
    <row r="22" spans="1:3" ht="15.75" x14ac:dyDescent="0.25">
      <c r="A22" s="235"/>
      <c r="B22" s="226"/>
      <c r="C22" s="226"/>
    </row>
    <row r="23" spans="1:3" ht="15.75" x14ac:dyDescent="0.25">
      <c r="A23" s="235"/>
      <c r="B23" s="226"/>
      <c r="C23" s="226"/>
    </row>
    <row r="24" spans="1:3" ht="15.75" x14ac:dyDescent="0.25">
      <c r="A24" s="274" t="s">
        <v>260</v>
      </c>
      <c r="B24" s="226"/>
      <c r="C24" s="226"/>
    </row>
    <row r="25" spans="1:3" ht="15.75" x14ac:dyDescent="0.25">
      <c r="A25" s="226"/>
      <c r="B25" s="226"/>
      <c r="C25" s="226"/>
    </row>
    <row r="26" spans="1:3" ht="15.75" x14ac:dyDescent="0.25">
      <c r="A26" s="274" t="s">
        <v>490</v>
      </c>
      <c r="B26" s="226"/>
      <c r="C26" s="226"/>
    </row>
    <row r="27" spans="1:3" ht="63" x14ac:dyDescent="0.25">
      <c r="A27" s="235" t="s">
        <v>154</v>
      </c>
      <c r="B27" s="235" t="s">
        <v>491</v>
      </c>
      <c r="C27" s="235">
        <v>0.25</v>
      </c>
    </row>
    <row r="28" spans="1:3" ht="78.75" x14ac:dyDescent="0.25">
      <c r="A28" s="235" t="s">
        <v>443</v>
      </c>
      <c r="B28" s="235" t="s">
        <v>492</v>
      </c>
      <c r="C28" s="235">
        <v>0.15</v>
      </c>
    </row>
    <row r="29" spans="1:3" ht="47.25" x14ac:dyDescent="0.25">
      <c r="A29" s="235" t="s">
        <v>382</v>
      </c>
      <c r="B29" s="235" t="s">
        <v>493</v>
      </c>
      <c r="C29" s="235">
        <v>0.1</v>
      </c>
    </row>
    <row r="30" spans="1:3" ht="15.75" x14ac:dyDescent="0.25">
      <c r="A30" s="227"/>
      <c r="B30" s="226"/>
      <c r="C30" s="226"/>
    </row>
    <row r="31" spans="1:3" ht="15.75" x14ac:dyDescent="0.25">
      <c r="A31" s="274" t="s">
        <v>494</v>
      </c>
      <c r="B31" s="226"/>
      <c r="C31" s="226"/>
    </row>
    <row r="32" spans="1:3" ht="15.75" x14ac:dyDescent="0.25">
      <c r="A32" s="235" t="s">
        <v>449</v>
      </c>
      <c r="B32" s="275" t="s">
        <v>495</v>
      </c>
      <c r="C32" s="235">
        <v>0.25</v>
      </c>
    </row>
    <row r="33" spans="1:3" ht="15.75" x14ac:dyDescent="0.25">
      <c r="A33" s="235" t="s">
        <v>155</v>
      </c>
      <c r="B33" s="275" t="s">
        <v>496</v>
      </c>
      <c r="C33" s="235">
        <v>0.15</v>
      </c>
    </row>
    <row r="34" spans="1:3" ht="15.75" x14ac:dyDescent="0.25">
      <c r="A34" s="226"/>
      <c r="B34" s="226"/>
      <c r="C34" s="226"/>
    </row>
    <row r="35" spans="1:3" ht="15.75" x14ac:dyDescent="0.25">
      <c r="A35" s="274" t="s">
        <v>497</v>
      </c>
      <c r="B35" s="226"/>
      <c r="C35" s="226"/>
    </row>
    <row r="36" spans="1:3" ht="31.5" x14ac:dyDescent="0.25">
      <c r="A36" s="235" t="s">
        <v>156</v>
      </c>
      <c r="B36" s="235" t="s">
        <v>454</v>
      </c>
      <c r="C36" s="226"/>
    </row>
    <row r="37" spans="1:3" ht="31.5" x14ac:dyDescent="0.25">
      <c r="A37" s="235" t="s">
        <v>498</v>
      </c>
      <c r="B37" s="235" t="s">
        <v>499</v>
      </c>
      <c r="C37" s="226"/>
    </row>
    <row r="38" spans="1:3" ht="15.75" x14ac:dyDescent="0.25">
      <c r="A38" s="226"/>
      <c r="B38" s="226"/>
      <c r="C38" s="226"/>
    </row>
    <row r="39" spans="1:3" ht="15.75" x14ac:dyDescent="0.25">
      <c r="A39" s="274" t="s">
        <v>500</v>
      </c>
      <c r="B39" s="226"/>
      <c r="C39" s="226"/>
    </row>
    <row r="40" spans="1:3" ht="15.75" x14ac:dyDescent="0.25">
      <c r="A40" s="235" t="s">
        <v>157</v>
      </c>
      <c r="B40" s="235" t="s">
        <v>501</v>
      </c>
      <c r="C40" s="226"/>
    </row>
    <row r="41" spans="1:3" ht="15.75" x14ac:dyDescent="0.25">
      <c r="A41" s="235" t="s">
        <v>459</v>
      </c>
      <c r="B41" s="235" t="s">
        <v>502</v>
      </c>
      <c r="C41" s="226"/>
    </row>
    <row r="42" spans="1:3" ht="15.75" x14ac:dyDescent="0.25">
      <c r="A42" s="226"/>
      <c r="B42" s="226"/>
      <c r="C42" s="226"/>
    </row>
    <row r="43" spans="1:3" ht="15.75" x14ac:dyDescent="0.25">
      <c r="A43" s="274" t="s">
        <v>503</v>
      </c>
      <c r="B43" s="226"/>
      <c r="C43" s="226"/>
    </row>
    <row r="44" spans="1:3" ht="15.75" x14ac:dyDescent="0.25">
      <c r="A44" s="235" t="s">
        <v>504</v>
      </c>
      <c r="B44" s="235" t="s">
        <v>505</v>
      </c>
      <c r="C44" s="226"/>
    </row>
    <row r="45" spans="1:3" ht="15.75" x14ac:dyDescent="0.25">
      <c r="A45" s="235" t="s">
        <v>506</v>
      </c>
      <c r="B45" s="235" t="s">
        <v>507</v>
      </c>
      <c r="C45" s="226"/>
    </row>
    <row r="46" spans="1:3" ht="15.75" x14ac:dyDescent="0.25">
      <c r="A46" s="226"/>
      <c r="B46" s="226"/>
      <c r="C46" s="226"/>
    </row>
    <row r="47" spans="1:3" ht="15.75" x14ac:dyDescent="0.25">
      <c r="A47" s="226"/>
      <c r="B47" s="226"/>
      <c r="C47" s="226"/>
    </row>
    <row r="48" spans="1:3" ht="15.75" x14ac:dyDescent="0.25">
      <c r="A48" s="274" t="s">
        <v>508</v>
      </c>
      <c r="B48" s="226"/>
      <c r="C48" s="226"/>
    </row>
    <row r="49" spans="1:2" ht="15.75" x14ac:dyDescent="0.25">
      <c r="A49" s="235" t="s">
        <v>509</v>
      </c>
      <c r="B49" s="235" t="s">
        <v>510</v>
      </c>
    </row>
    <row r="50" spans="1:2" ht="47.25" x14ac:dyDescent="0.25">
      <c r="A50" s="235" t="s">
        <v>511</v>
      </c>
      <c r="B50" s="235" t="s">
        <v>512</v>
      </c>
    </row>
    <row r="51" spans="1:2" ht="15.75" x14ac:dyDescent="0.25">
      <c r="A51" s="235" t="s">
        <v>159</v>
      </c>
      <c r="B51" s="235" t="s">
        <v>513</v>
      </c>
    </row>
    <row r="52" spans="1:2" ht="15.75" x14ac:dyDescent="0.25">
      <c r="A52" s="235" t="s">
        <v>514</v>
      </c>
      <c r="B52" s="235" t="s">
        <v>515</v>
      </c>
    </row>
    <row r="53" spans="1:2" ht="15.75" x14ac:dyDescent="0.25">
      <c r="A53" s="226"/>
      <c r="B53" s="226"/>
    </row>
    <row r="54" spans="1:2" ht="15.75" x14ac:dyDescent="0.25">
      <c r="A54" s="226"/>
      <c r="B54" s="227" t="s">
        <v>516</v>
      </c>
    </row>
    <row r="55" spans="1:2" ht="78.75" x14ac:dyDescent="0.25">
      <c r="A55" s="226"/>
      <c r="B55" s="276" t="s">
        <v>517</v>
      </c>
    </row>
    <row r="56" spans="1:2" ht="15.75" x14ac:dyDescent="0.25">
      <c r="A56" s="226"/>
      <c r="B56" s="277" t="s">
        <v>134</v>
      </c>
    </row>
    <row r="57" spans="1:2" ht="94.5" x14ac:dyDescent="0.25">
      <c r="A57" s="226"/>
      <c r="B57" s="276" t="s">
        <v>518</v>
      </c>
    </row>
    <row r="58" spans="1:2" ht="63" x14ac:dyDescent="0.25">
      <c r="A58" s="226"/>
      <c r="B58" s="276" t="s">
        <v>519</v>
      </c>
    </row>
    <row r="67" spans="1:5" ht="15.75" x14ac:dyDescent="0.25">
      <c r="A67" s="227" t="s">
        <v>520</v>
      </c>
      <c r="B67" s="226"/>
      <c r="C67" s="226"/>
      <c r="D67" s="226"/>
      <c r="E67" s="226"/>
    </row>
    <row r="68" spans="1:5" ht="15.75" x14ac:dyDescent="0.25">
      <c r="A68" s="226" t="s">
        <v>521</v>
      </c>
      <c r="B68" s="226"/>
      <c r="C68" s="226"/>
      <c r="D68" s="226"/>
      <c r="E68" s="226"/>
    </row>
    <row r="69" spans="1:5" ht="15.75" x14ac:dyDescent="0.25">
      <c r="A69" s="226" t="s">
        <v>522</v>
      </c>
      <c r="B69" s="226"/>
      <c r="C69" s="226"/>
      <c r="D69" s="226"/>
      <c r="E69" s="226"/>
    </row>
    <row r="70" spans="1:5" ht="15.75" x14ac:dyDescent="0.25">
      <c r="A70" s="226" t="s">
        <v>523</v>
      </c>
      <c r="B70" s="226"/>
      <c r="C70" s="226"/>
      <c r="D70" s="226"/>
      <c r="E70" s="226"/>
    </row>
    <row r="71" spans="1:5" ht="15.75" x14ac:dyDescent="0.25">
      <c r="A71" s="226"/>
      <c r="B71" s="226"/>
      <c r="C71" s="226"/>
      <c r="D71" s="226"/>
      <c r="E71" s="226"/>
    </row>
    <row r="72" spans="1:5" ht="15.75" x14ac:dyDescent="0.25">
      <c r="A72" s="226"/>
      <c r="B72" s="226"/>
      <c r="C72" s="226"/>
      <c r="D72" s="226"/>
      <c r="E72" s="226"/>
    </row>
    <row r="73" spans="1:5" ht="15.75" x14ac:dyDescent="0.25">
      <c r="A73" s="226"/>
      <c r="B73" s="226" t="s">
        <v>524</v>
      </c>
      <c r="C73" s="226"/>
      <c r="D73" s="226"/>
      <c r="E73" s="226"/>
    </row>
    <row r="74" spans="1:5" ht="15.75" x14ac:dyDescent="0.25">
      <c r="A74" s="226"/>
      <c r="B74" s="226" t="s">
        <v>525</v>
      </c>
      <c r="C74" s="226"/>
      <c r="D74" s="226"/>
      <c r="E74" s="226"/>
    </row>
    <row r="75" spans="1:5" ht="15.75" x14ac:dyDescent="0.25">
      <c r="A75" s="226"/>
      <c r="B75" s="226" t="s">
        <v>526</v>
      </c>
      <c r="C75" s="226"/>
      <c r="D75" s="226"/>
      <c r="E75" s="226"/>
    </row>
    <row r="76" spans="1:5" ht="15.75" x14ac:dyDescent="0.25">
      <c r="A76" s="226"/>
      <c r="B76" s="226" t="s">
        <v>527</v>
      </c>
      <c r="C76" s="226"/>
      <c r="D76" s="226"/>
      <c r="E76" s="226"/>
    </row>
    <row r="77" spans="1:5" ht="15.75" x14ac:dyDescent="0.25">
      <c r="A77" s="226"/>
      <c r="B77" s="226"/>
      <c r="C77" s="226"/>
      <c r="D77" s="226"/>
      <c r="E77" s="226"/>
    </row>
    <row r="78" spans="1:5" ht="15.75" x14ac:dyDescent="0.25">
      <c r="A78" s="226"/>
      <c r="B78" s="227" t="s">
        <v>528</v>
      </c>
      <c r="C78" s="226"/>
      <c r="D78" s="226"/>
      <c r="E78" s="226"/>
    </row>
    <row r="79" spans="1:5" ht="15.75" x14ac:dyDescent="0.25">
      <c r="A79" s="226"/>
      <c r="B79" s="226" t="s">
        <v>529</v>
      </c>
      <c r="C79" s="226" t="s">
        <v>530</v>
      </c>
      <c r="D79" s="226"/>
      <c r="E79" s="226">
        <v>1</v>
      </c>
    </row>
    <row r="80" spans="1:5" ht="15.75" x14ac:dyDescent="0.25">
      <c r="A80" s="226"/>
      <c r="B80" s="226" t="s">
        <v>531</v>
      </c>
      <c r="C80" s="226" t="s">
        <v>532</v>
      </c>
      <c r="D80" s="226"/>
      <c r="E80" s="226">
        <v>2</v>
      </c>
    </row>
    <row r="81" spans="2:5" ht="15.75" x14ac:dyDescent="0.25">
      <c r="B81" s="226" t="s">
        <v>533</v>
      </c>
      <c r="C81" s="226" t="s">
        <v>534</v>
      </c>
      <c r="D81" s="226"/>
      <c r="E81" s="226">
        <v>3</v>
      </c>
    </row>
    <row r="82" spans="2:5" ht="15.75" x14ac:dyDescent="0.25">
      <c r="B82" s="226" t="s">
        <v>535</v>
      </c>
      <c r="C82" s="226" t="s">
        <v>536</v>
      </c>
      <c r="D82" s="226"/>
      <c r="E82" s="226">
        <v>4</v>
      </c>
    </row>
    <row r="83" spans="2:5" ht="15.75" x14ac:dyDescent="0.25">
      <c r="B83" s="226" t="s">
        <v>537</v>
      </c>
      <c r="C83" s="244" t="s">
        <v>538</v>
      </c>
      <c r="D83" s="226"/>
      <c r="E83" s="226">
        <v>5</v>
      </c>
    </row>
    <row r="84" spans="2:5" ht="15.75" x14ac:dyDescent="0.25">
      <c r="B84" s="226" t="s">
        <v>539</v>
      </c>
      <c r="C84" s="226" t="s">
        <v>540</v>
      </c>
      <c r="D84" s="226"/>
      <c r="E84" s="226">
        <v>6</v>
      </c>
    </row>
    <row r="85" spans="2:5" ht="15.75" x14ac:dyDescent="0.25">
      <c r="B85" s="226" t="s">
        <v>541</v>
      </c>
      <c r="C85" s="226" t="s">
        <v>542</v>
      </c>
      <c r="D85" s="226"/>
      <c r="E85" s="226">
        <v>7</v>
      </c>
    </row>
    <row r="86" spans="2:5" ht="15.75" x14ac:dyDescent="0.25">
      <c r="B86" s="226" t="s">
        <v>543</v>
      </c>
      <c r="C86" s="226" t="s">
        <v>544</v>
      </c>
      <c r="D86" s="226"/>
      <c r="E86" s="226">
        <v>8</v>
      </c>
    </row>
    <row r="87" spans="2:5" ht="15.75" x14ac:dyDescent="0.25">
      <c r="B87" s="226" t="s">
        <v>545</v>
      </c>
      <c r="C87" s="226" t="s">
        <v>546</v>
      </c>
      <c r="D87" s="226"/>
      <c r="E87" s="226">
        <v>9</v>
      </c>
    </row>
    <row r="88" spans="2:5" ht="15.75" x14ac:dyDescent="0.25">
      <c r="B88" s="226" t="s">
        <v>547</v>
      </c>
      <c r="C88" s="226" t="s">
        <v>548</v>
      </c>
      <c r="D88" s="226"/>
      <c r="E88" s="226">
        <v>10</v>
      </c>
    </row>
    <row r="89" spans="2:5" ht="15.75" x14ac:dyDescent="0.25">
      <c r="B89" s="226" t="s">
        <v>549</v>
      </c>
      <c r="C89" s="226" t="s">
        <v>550</v>
      </c>
      <c r="D89" s="226"/>
      <c r="E89" s="226">
        <v>11</v>
      </c>
    </row>
    <row r="90" spans="2:5" ht="15.75" x14ac:dyDescent="0.25">
      <c r="B90" s="226" t="s">
        <v>133</v>
      </c>
      <c r="C90" s="226" t="s">
        <v>137</v>
      </c>
      <c r="D90" s="226"/>
      <c r="E90" s="226">
        <v>12</v>
      </c>
    </row>
    <row r="91" spans="2:5" ht="15.75" x14ac:dyDescent="0.25">
      <c r="B91" s="226" t="s">
        <v>551</v>
      </c>
      <c r="C91" s="226" t="s">
        <v>552</v>
      </c>
      <c r="D91" s="226"/>
      <c r="E91" s="226">
        <v>13</v>
      </c>
    </row>
    <row r="92" spans="2:5" ht="15.75" x14ac:dyDescent="0.25">
      <c r="B92" s="226" t="s">
        <v>553</v>
      </c>
      <c r="C92" s="226" t="s">
        <v>554</v>
      </c>
      <c r="D92" s="226"/>
      <c r="E92" s="226">
        <v>14</v>
      </c>
    </row>
    <row r="93" spans="2:5" ht="15.75" x14ac:dyDescent="0.25">
      <c r="B93" s="226" t="s">
        <v>555</v>
      </c>
      <c r="C93" s="226" t="s">
        <v>556</v>
      </c>
      <c r="D93" s="226"/>
      <c r="E93" s="226">
        <v>15</v>
      </c>
    </row>
    <row r="94" spans="2:5" ht="15.75" x14ac:dyDescent="0.25">
      <c r="B94" s="226" t="s">
        <v>557</v>
      </c>
      <c r="C94" s="226" t="s">
        <v>558</v>
      </c>
      <c r="D94" s="226"/>
      <c r="E94" s="226">
        <v>16</v>
      </c>
    </row>
    <row r="95" spans="2:5" ht="15.75" x14ac:dyDescent="0.25">
      <c r="B95" s="226" t="s">
        <v>559</v>
      </c>
      <c r="C95" s="226" t="s">
        <v>560</v>
      </c>
      <c r="D95" s="226"/>
      <c r="E95" s="226">
        <v>17</v>
      </c>
    </row>
    <row r="96" spans="2:5" ht="15.75" x14ac:dyDescent="0.25">
      <c r="B96" s="226" t="s">
        <v>561</v>
      </c>
      <c r="C96" s="226" t="s">
        <v>562</v>
      </c>
      <c r="D96" s="226"/>
      <c r="E96" s="226">
        <v>18</v>
      </c>
    </row>
    <row r="99" spans="1:2" ht="15.75" x14ac:dyDescent="0.25">
      <c r="A99" s="226" t="s">
        <v>563</v>
      </c>
      <c r="B99" s="226" t="s">
        <v>564</v>
      </c>
    </row>
    <row r="100" spans="1:2" ht="15.75" x14ac:dyDescent="0.25">
      <c r="A100" s="226" t="s">
        <v>57</v>
      </c>
      <c r="B100" s="226" t="s">
        <v>58</v>
      </c>
    </row>
    <row r="101" spans="1:2" ht="15.75" x14ac:dyDescent="0.25">
      <c r="A101" s="226" t="s">
        <v>565</v>
      </c>
      <c r="B101" s="226" t="s">
        <v>566</v>
      </c>
    </row>
    <row r="102" spans="1:2" ht="15.75" x14ac:dyDescent="0.25">
      <c r="A102" s="226" t="s">
        <v>480</v>
      </c>
      <c r="B102" s="226" t="s">
        <v>567</v>
      </c>
    </row>
    <row r="103" spans="1:2" ht="15.75" x14ac:dyDescent="0.25">
      <c r="A103" s="226" t="s">
        <v>568</v>
      </c>
      <c r="B103" s="226" t="s">
        <v>569</v>
      </c>
    </row>
    <row r="104" spans="1:2" ht="15.75" x14ac:dyDescent="0.25">
      <c r="A104" s="226" t="s">
        <v>570</v>
      </c>
      <c r="B104" s="226"/>
    </row>
  </sheetData>
  <pageMargins left="0.7" right="0.7" top="0.75" bottom="0.75" header="0" footer="0"/>
  <pageSetup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Contexto</vt:lpstr>
      <vt:lpstr>Identificación RG-RF-RLA-FT</vt:lpstr>
      <vt:lpstr>MR G-F-LA</vt:lpstr>
      <vt:lpstr>MR_Corrup1</vt:lpstr>
      <vt:lpstr>MR_Corrup2</vt:lpstr>
      <vt:lpstr>MR_Corrup3</vt:lpstr>
      <vt:lpstr>Tablas_GS</vt:lpstr>
      <vt:lpstr>Listas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dimartinez</dc:creator>
  <cp:lastModifiedBy>Alejandra</cp:lastModifiedBy>
  <cp:lastPrinted>2026-02-27T19:56:37Z</cp:lastPrinted>
  <dcterms:created xsi:type="dcterms:W3CDTF">2016-01-28T19:24:31Z</dcterms:created>
  <dcterms:modified xsi:type="dcterms:W3CDTF">2026-03-03T15:06:07Z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DOID">
    <vt:i4>132662</vt:i4>
  </property>
  <property fmtid="{D5CDD505-2E9C-101B-9397-08002B2CF9AE}" pid="3" name="ContentTypeId">
    <vt:lpwstr>0x010100C63CA2C8702F1945A77646467F833BFB</vt:lpwstr>
  </property>
</Properties>
</file>